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D:\D Drive\D Drive\Lotus\Data Backup\GENERAL\DAIKIN\KEY ACCOUNT\AU Finance\KAM North Team offer\FY 25\AU Sites FY 25\Liability Branches\Baner Mumbai\"/>
    </mc:Choice>
  </mc:AlternateContent>
  <xr:revisionPtr revIDLastSave="0" documentId="13_ncr:1_{52C7AE69-7394-4F4C-B876-2476EA7CF418}" xr6:coauthVersionLast="47" xr6:coauthVersionMax="47" xr10:uidLastSave="{00000000-0000-0000-0000-000000000000}"/>
  <bookViews>
    <workbookView xWindow="-120" yWindow="-120" windowWidth="20730" windowHeight="11040" firstSheet="2" activeTab="2" xr2:uid="{00000000-000D-0000-FFFF-FFFF00000000}"/>
  </bookViews>
  <sheets>
    <sheet name="Introduction" sheetId="1" r:id="rId1"/>
    <sheet name="Summary (Mr. Gourav) " sheetId="13" state="hidden" r:id="rId2"/>
    <sheet name="Low side" sheetId="15" r:id="rId3"/>
    <sheet name="Pricing Matrix (Low Side)" sheetId="6" state="hidden" r:id="rId4"/>
    <sheet name="Exclusions" sheetId="9" state="hidden" r:id="rId5"/>
    <sheet name="Sheet2" sheetId="12" state="hidden" r:id="rId6"/>
  </sheets>
  <definedNames>
    <definedName name="_xlnm._FilterDatabase" localSheetId="1" hidden="1">'Summary (Mr. Gourav) '!$A$4:$I$25</definedName>
    <definedName name="_xlnm.Print_Area" localSheetId="4">Exclusions!$A$1:$F$22</definedName>
    <definedName name="_xlnm.Print_Area" localSheetId="0">Introduction!$A$1:$A$32</definedName>
    <definedName name="_xlnm.Print_Area" localSheetId="3">'Pricing Matrix (Low Side)'!$A$1:$F$33</definedName>
    <definedName name="_xlnm.Print_Area" localSheetId="1">'Summary (Mr. Gourav) '!$A$1:$I$26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5" l="1"/>
  <c r="F21" i="15"/>
  <c r="F8" i="15" l="1"/>
  <c r="F34" i="15"/>
  <c r="F9" i="15"/>
  <c r="F7" i="15"/>
  <c r="F31" i="15"/>
  <c r="F20" i="15"/>
  <c r="F15" i="15"/>
  <c r="F16" i="15"/>
  <c r="F28" i="15"/>
  <c r="F29" i="15"/>
  <c r="F30" i="15"/>
  <c r="F14" i="15"/>
  <c r="F10" i="15" l="1"/>
  <c r="F19" i="15"/>
  <c r="F27" i="15"/>
  <c r="F24" i="15"/>
  <c r="F18" i="15"/>
  <c r="F36" i="15" l="1"/>
  <c r="F15" i="13"/>
  <c r="H15" i="13"/>
  <c r="H24" i="13" l="1"/>
  <c r="H23" i="13"/>
  <c r="H22" i="13"/>
  <c r="H21" i="13"/>
  <c r="H20" i="13"/>
  <c r="H19" i="13"/>
  <c r="H18" i="13"/>
  <c r="H17" i="13"/>
  <c r="H16" i="13"/>
  <c r="H14" i="13"/>
  <c r="H13" i="13"/>
  <c r="H12" i="13"/>
  <c r="H11" i="13"/>
  <c r="H10" i="13"/>
  <c r="H9" i="13"/>
  <c r="H8" i="13"/>
  <c r="H7" i="13"/>
  <c r="H6" i="13"/>
  <c r="H5" i="13"/>
  <c r="F24" i="13"/>
  <c r="D22" i="13"/>
  <c r="F21" i="13"/>
  <c r="D18" i="13"/>
  <c r="F18" i="13" s="1"/>
  <c r="F17" i="13"/>
  <c r="D11" i="13"/>
  <c r="F11" i="13" s="1"/>
  <c r="F8" i="13"/>
  <c r="D7" i="13"/>
  <c r="F7" i="13" s="1"/>
  <c r="F23" i="13"/>
  <c r="F22" i="13"/>
  <c r="F20" i="13"/>
  <c r="F19" i="13"/>
  <c r="F16" i="13"/>
  <c r="F14" i="13"/>
  <c r="F13" i="13"/>
  <c r="F12" i="13"/>
  <c r="F10" i="13"/>
  <c r="F9" i="13"/>
  <c r="F6" i="13"/>
  <c r="F5" i="13"/>
  <c r="H25" i="13" l="1"/>
  <c r="F18" i="12" l="1"/>
  <c r="F15" i="12"/>
  <c r="F14" i="12"/>
  <c r="F13" i="12"/>
  <c r="F12" i="12"/>
  <c r="F11" i="12"/>
  <c r="F10" i="12"/>
  <c r="F9" i="12"/>
  <c r="H7" i="12"/>
  <c r="C5" i="12"/>
  <c r="C6" i="12" s="1"/>
  <c r="B5" i="12"/>
  <c r="B6" i="12" s="1"/>
  <c r="F16" i="12" l="1"/>
  <c r="G16" i="12" s="1"/>
  <c r="D6" i="12"/>
  <c r="E6" i="12" s="1"/>
  <c r="F6" i="12" s="1"/>
  <c r="F7" i="12" s="1"/>
  <c r="F12" i="6" l="1"/>
  <c r="F22" i="6" l="1"/>
  <c r="F24" i="6"/>
  <c r="F19" i="6"/>
  <c r="F16" i="6"/>
  <c r="F14" i="6"/>
  <c r="F9" i="6" l="1"/>
  <c r="F26" i="6"/>
  <c r="F27" i="6" l="1"/>
</calcChain>
</file>

<file path=xl/sharedStrings.xml><?xml version="1.0" encoding="utf-8"?>
<sst xmlns="http://schemas.openxmlformats.org/spreadsheetml/2006/main" count="194" uniqueCount="132">
  <si>
    <t xml:space="preserve">                                                                                                                                                   </t>
  </si>
  <si>
    <t xml:space="preserve">                                                                                                                                                         </t>
  </si>
  <si>
    <t>Sr.No.</t>
  </si>
  <si>
    <t>Description</t>
  </si>
  <si>
    <t>Qty</t>
  </si>
  <si>
    <t>Rate</t>
  </si>
  <si>
    <t>Amount</t>
  </si>
  <si>
    <t>Unit</t>
  </si>
  <si>
    <t xml:space="preserve">ANNCILARY WORK </t>
  </si>
  <si>
    <t>Nos</t>
  </si>
  <si>
    <t>Rmt</t>
  </si>
  <si>
    <t xml:space="preserve">TOTAL AMOUNT :-  Rs.  </t>
  </si>
  <si>
    <t>Copper piping is measureable at site.</t>
  </si>
  <si>
    <t>Installation,Lifting shifting,Planning,Supervision, Testing, Commissioning, Coordination of DUCTABLE Unit of above mentioned  capacity, Pressure testing etc.</t>
  </si>
  <si>
    <t>We take this opportunity to introduce Daikin Air conditioning India Pvt. Ltd. of Japan. Daikin is a leading name worldwide in the business of air conditioning. It is known in the world over for its cutting edge technology, advance features, low noise, excellent aesthetics coupled with minimal maintenance. This is what has enabled Daikin products to be winner worldwide.</t>
  </si>
  <si>
    <t>We thank you for inviting us for your valued requirement and deep interests shown in our products. After analyzing the application and your requirement, we are pleased to submit our most competitive offer for the same as per the following annexure for the ease of understanding.</t>
  </si>
  <si>
    <t>With reference to the discussion had with you, we are pleased to give our best offer for your air-conditioning requirement as per following annexure:</t>
  </si>
  <si>
    <t>Annexure I      :    Company Profile</t>
  </si>
  <si>
    <t xml:space="preserve">We are offering the best rates in keeping with our intention to have a long relationship with you.We hope that our relation with your esteemed organization will be mutually beneficial, and we will be getting opportunities to provide you our quality products and services.
</t>
  </si>
  <si>
    <t>Thanking and assuring you of our best services and attention at all times, we remain,</t>
  </si>
  <si>
    <t>With Regards,</t>
  </si>
  <si>
    <t>1.</t>
  </si>
  <si>
    <t>2.</t>
  </si>
  <si>
    <t>3.</t>
  </si>
  <si>
    <t>4.</t>
  </si>
  <si>
    <t>5.</t>
  </si>
  <si>
    <t>6.</t>
  </si>
  <si>
    <t>7.</t>
  </si>
  <si>
    <t>8.</t>
  </si>
  <si>
    <t>Any type of civil / plumbing and carpentry work</t>
  </si>
  <si>
    <t xml:space="preserve">Any kind of false ceiling / boxing work
</t>
  </si>
  <si>
    <t>Any kind of under deck / over deck / false ceiling insulation work</t>
  </si>
  <si>
    <t>Any kind of dismantling work</t>
  </si>
  <si>
    <t>Provision of necessary drain points</t>
  </si>
  <si>
    <t>Electrical power supply with earthing facility (Single / Three Phase power supply to be terminated near to outdoor unit as per our specification)</t>
  </si>
  <si>
    <t>Electrical power for installation, testing and commissioning</t>
  </si>
  <si>
    <t>Protected storage space at site</t>
  </si>
  <si>
    <t>9.</t>
  </si>
  <si>
    <t>Any other items not specifically mentioned but required for the completion of job</t>
  </si>
  <si>
    <t>ANNEXURE – III                                                                             EXCLUSIONS</t>
  </si>
  <si>
    <t>Sr. No.</t>
  </si>
  <si>
    <t xml:space="preserve">Location </t>
  </si>
  <si>
    <t xml:space="preserve">Capacity
(in Tr.) </t>
  </si>
  <si>
    <t>Total Tonnage</t>
  </si>
  <si>
    <t>Unit Type</t>
  </si>
  <si>
    <t xml:space="preserve">Ductable </t>
  </si>
  <si>
    <t>Total Tonnage. :-</t>
  </si>
  <si>
    <t>1a</t>
  </si>
  <si>
    <t xml:space="preserve">Note: - </t>
  </si>
  <si>
    <t>Ducting:</t>
  </si>
  <si>
    <t>Sqmt</t>
  </si>
  <si>
    <t>24 Gauge GI Ducting</t>
  </si>
  <si>
    <t>Thermal Insulation on Ducting</t>
  </si>
  <si>
    <t>Providing &amp; fixing of flexible (Fire Proof) connection between each duct type indoor unit and ducting complete as required</t>
  </si>
  <si>
    <t>Grill/Diffusers</t>
  </si>
  <si>
    <t xml:space="preserve"> </t>
  </si>
  <si>
    <r>
      <t>Dear Sir,</t>
    </r>
    <r>
      <rPr>
        <sz val="11"/>
        <color rgb="FF000000"/>
        <rFont val="Calibri"/>
        <family val="2"/>
        <scheme val="minor"/>
      </rPr>
      <t xml:space="preserve"> </t>
    </r>
  </si>
  <si>
    <r>
      <t xml:space="preserve">                           </t>
    </r>
    <r>
      <rPr>
        <u/>
        <sz val="11"/>
        <color theme="1"/>
        <rFont val="Calibri"/>
        <family val="2"/>
        <scheme val="minor"/>
      </rPr>
      <t>ANNEXURE V                                                             Pricing Matrix (Low Side)</t>
    </r>
    <r>
      <rPr>
        <sz val="11"/>
        <color theme="1"/>
        <rFont val="Calibri"/>
        <family val="2"/>
        <scheme val="minor"/>
      </rPr>
      <t xml:space="preserve">                                                          </t>
    </r>
  </si>
  <si>
    <t>Ref. No.: DAIPL/H-P/10-20</t>
  </si>
  <si>
    <r>
      <t xml:space="preserve">for </t>
    </r>
    <r>
      <rPr>
        <b/>
        <sz val="11"/>
        <color theme="1"/>
        <rFont val="Calibri"/>
        <family val="2"/>
        <scheme val="minor"/>
      </rPr>
      <t>Daikin Aircondtioning India Ltd.</t>
    </r>
  </si>
  <si>
    <t xml:space="preserve">Supply air &amp; Return Air Grill/Diffuser </t>
  </si>
  <si>
    <t>Condenser Stand For Ductable Outdoor Unit</t>
  </si>
  <si>
    <t>2)</t>
  </si>
  <si>
    <t xml:space="preserve">Ductable split Ac- 5.5 TR </t>
  </si>
  <si>
    <r>
      <t>Copper piping and inter connect cabling for Ductable units duly insulated applied at site copper piping makes</t>
    </r>
    <r>
      <rPr>
        <b/>
        <sz val="11"/>
        <color theme="1"/>
        <rFont val="Calibri"/>
        <family val="2"/>
        <scheme val="minor"/>
      </rPr>
      <t xml:space="preserve">  (Make- Mexflow)</t>
    </r>
  </si>
  <si>
    <t>Refrigerant Copper tubing</t>
  </si>
  <si>
    <t>Supplying, installation, testing and commissioning of Spiral Factory Fabricated GI ducting  and other accessories complete as required.</t>
  </si>
  <si>
    <r>
      <t>9mm thick insulation nitrile foam for supply air duct.</t>
    </r>
    <r>
      <rPr>
        <b/>
        <sz val="11"/>
        <color theme="1"/>
        <rFont val="Calibri"/>
        <family val="2"/>
        <scheme val="minor"/>
      </rPr>
      <t>(Aerofoam)</t>
    </r>
  </si>
  <si>
    <r>
      <t>1</t>
    </r>
    <r>
      <rPr>
        <b/>
        <u/>
        <sz val="11"/>
        <rFont val="Calibri"/>
        <family val="2"/>
        <scheme val="minor"/>
      </rPr>
      <t xml:space="preserve">) </t>
    </r>
    <r>
      <rPr>
        <sz val="11"/>
        <rFont val="Calibri"/>
        <family val="2"/>
        <scheme val="minor"/>
      </rPr>
      <t>For Installation &amp; commissioning of Units the order is to be placed to our Authorized Dealer- Dew Point Consultants.</t>
    </r>
  </si>
  <si>
    <t>Floor</t>
  </si>
  <si>
    <t>Drawing Room</t>
  </si>
  <si>
    <t>G.F.</t>
  </si>
  <si>
    <t>Area (sqft.)</t>
  </si>
  <si>
    <t>Living Area</t>
  </si>
  <si>
    <t>Lobby</t>
  </si>
  <si>
    <t>Dining Room</t>
  </si>
  <si>
    <t>Kitchen</t>
  </si>
  <si>
    <t>Split</t>
  </si>
  <si>
    <t>Bedroom (South)</t>
  </si>
  <si>
    <t xml:space="preserve">Dress and Washroom </t>
  </si>
  <si>
    <t>Puja Room</t>
  </si>
  <si>
    <t>F.F</t>
  </si>
  <si>
    <t>S.F</t>
  </si>
  <si>
    <t>Lounge Area</t>
  </si>
  <si>
    <t>Bedroom (North) + Dress</t>
  </si>
  <si>
    <t xml:space="preserve">Bedroom (South) </t>
  </si>
  <si>
    <t>WIW+Dress</t>
  </si>
  <si>
    <t>Dress and Toilet</t>
  </si>
  <si>
    <t>Bedroom (North) Rear</t>
  </si>
  <si>
    <t>Bedroom (West)</t>
  </si>
  <si>
    <t>Multipurpose Room</t>
  </si>
  <si>
    <t>Gym</t>
  </si>
  <si>
    <t>Utility/Laundary</t>
  </si>
  <si>
    <t>Annexure II   :    Pricing Matrix</t>
  </si>
  <si>
    <t>Annexure III   :    Commercial Terms and Conditions</t>
  </si>
  <si>
    <t>Bhuvan Goel</t>
  </si>
  <si>
    <t>Low side Works</t>
  </si>
  <si>
    <t>S.No.</t>
  </si>
  <si>
    <t>Control &amp; Transmission Wiring</t>
  </si>
  <si>
    <t>To,</t>
  </si>
  <si>
    <t xml:space="preserve">      Golden Hut,</t>
  </si>
  <si>
    <t>Sub: - Supply &amp; Installation of Daikin make Air Conditioning Units for your Upcoming Project</t>
  </si>
  <si>
    <t xml:space="preserve">      G.T. Road,</t>
  </si>
  <si>
    <t>Date: 06.05.2023</t>
  </si>
  <si>
    <t>INSTALLATION</t>
  </si>
  <si>
    <t>nos</t>
  </si>
  <si>
    <t>For Split AC</t>
  </si>
  <si>
    <t>Installation,Testing and Commissioning of Hiwall Units</t>
  </si>
  <si>
    <t xml:space="preserve">Installation,Testing and Commissioning of 3.0 ton Cassette AC </t>
  </si>
  <si>
    <t>Refrigerant Copper Piping</t>
  </si>
  <si>
    <t>Supply,Installation,Testing of Refrigerant Copper Piping both Suction and Discharge duly insulated with Insulation Foam</t>
  </si>
  <si>
    <t>For 3.0 ton Cassette AC</t>
  </si>
  <si>
    <t>MS Stands</t>
  </si>
  <si>
    <t>Drain pipe</t>
  </si>
  <si>
    <t>Installation , testing and commissioning of PVC Drain Pipe with insualtion 32mm</t>
  </si>
  <si>
    <t xml:space="preserve"> Terms and Conditions</t>
  </si>
  <si>
    <t>1.Power supply to outdoor :- Customer Scope</t>
  </si>
  <si>
    <t>Total</t>
  </si>
  <si>
    <t>2.GST @18% Extra .</t>
  </si>
  <si>
    <t>High Side</t>
  </si>
  <si>
    <t>Daikin Make 3 TR 5* Inverter Cassette (FCMF100)</t>
  </si>
  <si>
    <t>Daikin Make 1 TR 5* Inverter Hi Wall Split (FTKM35)</t>
  </si>
  <si>
    <t>Nos.</t>
  </si>
  <si>
    <t>Sub Total</t>
  </si>
  <si>
    <t>GST Extra</t>
  </si>
  <si>
    <t>For Hi Wall Split Ac</t>
  </si>
  <si>
    <t>2.Above Quantities are ttentitive ,Actual bill will be raised as per measurement.</t>
  </si>
  <si>
    <t>Chiseling or Whole</t>
  </si>
  <si>
    <t>Daikin Make 2 TR 5* Inverter Cassette (FCMF71)</t>
  </si>
  <si>
    <t xml:space="preserve">Installation,Testing and Commissioning of 2.0 ton Cassette AC </t>
  </si>
  <si>
    <t>For 2.0 ton Cassette AC</t>
  </si>
  <si>
    <t>Supply, Installation, Testing and Commissioning of control cum transmission wiring of copper wire in suitable PVC conduits between indoor &amp; outdoor units 2.5mm 3 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</si>
</sst>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1">
    <font>
      <sz val="11"/>
      <color theme="1"/>
      <name val="Calibri"/>
      <family val="2"/>
      <scheme val="minor"/>
    </font>
    <font>
      <sz val="11"/>
      <color theme="1"/>
      <name val="Calibri"/>
      <family val="2"/>
      <scheme val="minor"/>
    </font>
    <font>
      <sz val="10"/>
      <name val="Helv"/>
      <charset val="204"/>
    </font>
    <font>
      <b/>
      <sz val="11"/>
      <color theme="1"/>
      <name val="Calibri"/>
      <family val="2"/>
      <scheme val="minor"/>
    </font>
    <font>
      <b/>
      <sz val="11"/>
      <name val="Calibri"/>
      <family val="2"/>
      <scheme val="minor"/>
    </font>
    <font>
      <b/>
      <u/>
      <sz val="11"/>
      <name val="Calibri"/>
      <family val="2"/>
      <scheme val="minor"/>
    </font>
    <font>
      <sz val="11"/>
      <name val="Calibri"/>
      <family val="2"/>
      <scheme val="minor"/>
    </font>
    <font>
      <b/>
      <i/>
      <u/>
      <sz val="11"/>
      <color theme="1"/>
      <name val="Calibri"/>
      <family val="2"/>
      <scheme val="minor"/>
    </font>
    <font>
      <b/>
      <sz val="11"/>
      <color rgb="FF0000FF"/>
      <name val="Calibri"/>
      <family val="2"/>
      <scheme val="minor"/>
    </font>
    <font>
      <sz val="11"/>
      <color rgb="FF000000"/>
      <name val="Calibri"/>
      <family val="2"/>
      <scheme val="minor"/>
    </font>
    <font>
      <b/>
      <i/>
      <sz val="11"/>
      <color theme="1"/>
      <name val="Calibri"/>
      <family val="2"/>
      <scheme val="minor"/>
    </font>
    <font>
      <u/>
      <sz val="11"/>
      <color theme="1"/>
      <name val="Calibri"/>
      <family val="2"/>
      <scheme val="minor"/>
    </font>
    <font>
      <b/>
      <i/>
      <u/>
      <sz val="11"/>
      <name val="Calibri"/>
      <family val="2"/>
      <scheme val="minor"/>
    </font>
    <font>
      <u/>
      <sz val="10"/>
      <color theme="1"/>
      <name val="Bookman Old Style"/>
      <family val="1"/>
    </font>
    <font>
      <sz val="10"/>
      <color theme="1"/>
      <name val="Bookman Old Style"/>
      <family val="1"/>
    </font>
    <font>
      <sz val="10"/>
      <color indexed="8"/>
      <name val="Bookman Old Style"/>
      <family val="1"/>
    </font>
    <font>
      <sz val="10"/>
      <name val="Arial"/>
      <family val="2"/>
    </font>
    <font>
      <sz val="8"/>
      <color theme="1"/>
      <name val="Calibri"/>
      <family val="2"/>
      <scheme val="minor"/>
    </font>
    <font>
      <sz val="8"/>
      <name val="Bookman Old Style"/>
      <family val="1"/>
    </font>
    <font>
      <b/>
      <sz val="8"/>
      <name val="Bookman Old Style"/>
      <family val="1"/>
    </font>
    <font>
      <b/>
      <sz val="8"/>
      <color theme="1"/>
      <name val="Bookman Old Style"/>
      <family val="1"/>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6">
    <xf numFmtId="0" fontId="0" fillId="0" borderId="0"/>
    <xf numFmtId="164" fontId="1" fillId="0" borderId="0" applyFont="0" applyFill="0" applyBorder="0" applyAlignment="0" applyProtection="0"/>
    <xf numFmtId="0" fontId="2" fillId="0" borderId="0"/>
    <xf numFmtId="0" fontId="2" fillId="0" borderId="0"/>
    <xf numFmtId="0" fontId="1" fillId="0" borderId="0"/>
    <xf numFmtId="0" fontId="16" fillId="0" borderId="0"/>
  </cellStyleXfs>
  <cellXfs count="149">
    <xf numFmtId="0" fontId="0" fillId="0" borderId="0" xfId="0"/>
    <xf numFmtId="0" fontId="0" fillId="0" borderId="0" xfId="0"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center"/>
    </xf>
    <xf numFmtId="0" fontId="0" fillId="0" borderId="0" xfId="0" applyAlignment="1">
      <alignment horizontal="center" vertical="center"/>
    </xf>
    <xf numFmtId="49" fontId="0" fillId="0" borderId="0" xfId="0" applyNumberFormat="1" applyAlignment="1">
      <alignment horizontal="center" vertical="center"/>
    </xf>
    <xf numFmtId="0" fontId="3" fillId="0" borderId="0" xfId="0" applyFont="1"/>
    <xf numFmtId="0" fontId="3" fillId="0" borderId="0" xfId="0" applyFont="1" applyAlignment="1">
      <alignment vertical="center"/>
    </xf>
    <xf numFmtId="0" fontId="8"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justify"/>
    </xf>
    <xf numFmtId="0" fontId="9" fillId="0" borderId="0" xfId="0" applyFont="1" applyAlignment="1">
      <alignment horizontal="justify" vertical="center"/>
    </xf>
    <xf numFmtId="0" fontId="3" fillId="0" borderId="0" xfId="0" applyFont="1" applyAlignment="1">
      <alignment horizontal="justify" vertical="center"/>
    </xf>
    <xf numFmtId="0" fontId="0" fillId="0" borderId="0" xfId="0" applyAlignment="1">
      <alignment horizontal="justify" vertical="top" wrapText="1"/>
    </xf>
    <xf numFmtId="0" fontId="0" fillId="0" borderId="0" xfId="0" applyAlignment="1">
      <alignment horizontal="justify" vertical="center"/>
    </xf>
    <xf numFmtId="0" fontId="10" fillId="0" borderId="0" xfId="0" applyFont="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horizontal="justify" vertical="center" wrapText="1"/>
    </xf>
    <xf numFmtId="0" fontId="6" fillId="0" borderId="0" xfId="2" applyFont="1" applyAlignment="1">
      <alignment horizontal="center"/>
    </xf>
    <xf numFmtId="0" fontId="4" fillId="0" borderId="0" xfId="0" applyFont="1" applyAlignment="1">
      <alignment horizontal="justify" vertical="center"/>
    </xf>
    <xf numFmtId="0" fontId="6" fillId="0" borderId="0" xfId="2" applyFont="1" applyAlignment="1">
      <alignment horizontal="center" vertical="center" wrapText="1"/>
    </xf>
    <xf numFmtId="166" fontId="6" fillId="0" borderId="0" xfId="1" applyNumberFormat="1" applyFont="1" applyFill="1" applyBorder="1" applyAlignment="1">
      <alignment horizontal="center" vertical="center" wrapText="1"/>
    </xf>
    <xf numFmtId="166" fontId="6" fillId="0" borderId="0" xfId="1" applyNumberFormat="1" applyFont="1" applyFill="1" applyBorder="1" applyAlignment="1">
      <alignment horizontal="right" vertical="center"/>
    </xf>
    <xf numFmtId="0" fontId="6" fillId="0" borderId="0" xfId="0" applyFont="1" applyAlignment="1">
      <alignment horizontal="justify" vertical="center"/>
    </xf>
    <xf numFmtId="0" fontId="6" fillId="0" borderId="0" xfId="0" applyFont="1" applyAlignment="1">
      <alignment horizontal="center" vertical="center"/>
    </xf>
    <xf numFmtId="0" fontId="4" fillId="0" borderId="5" xfId="0" applyFont="1" applyBorder="1" applyAlignment="1">
      <alignment horizontal="justify" vertical="center"/>
    </xf>
    <xf numFmtId="0" fontId="6" fillId="0" borderId="1" xfId="2" applyFont="1" applyBorder="1" applyAlignment="1">
      <alignment horizontal="center" vertical="center" wrapText="1"/>
    </xf>
    <xf numFmtId="166" fontId="0" fillId="0" borderId="1" xfId="1" applyNumberFormat="1" applyFont="1" applyBorder="1" applyAlignment="1">
      <alignment horizontal="center" vertical="center"/>
    </xf>
    <xf numFmtId="166" fontId="0" fillId="0" borderId="1" xfId="1" applyNumberFormat="1" applyFont="1" applyBorder="1" applyAlignment="1">
      <alignment vertical="center"/>
    </xf>
    <xf numFmtId="0" fontId="6" fillId="0" borderId="5" xfId="0" applyFont="1" applyBorder="1" applyAlignment="1">
      <alignment horizontal="justify" vertical="center"/>
    </xf>
    <xf numFmtId="1" fontId="6" fillId="0" borderId="1" xfId="2" applyNumberFormat="1" applyFont="1" applyBorder="1" applyAlignment="1">
      <alignment horizontal="center" vertical="center" wrapText="1"/>
    </xf>
    <xf numFmtId="166" fontId="6" fillId="0" borderId="1" xfId="1" applyNumberFormat="1" applyFont="1" applyFill="1" applyBorder="1" applyAlignment="1">
      <alignment horizontal="center" vertical="top" wrapText="1"/>
    </xf>
    <xf numFmtId="166" fontId="6" fillId="0" borderId="14" xfId="1" applyNumberFormat="1" applyFont="1" applyFill="1" applyBorder="1" applyAlignment="1">
      <alignment vertical="center"/>
    </xf>
    <xf numFmtId="0" fontId="6" fillId="0" borderId="5" xfId="0" applyFont="1" applyBorder="1" applyAlignment="1">
      <alignment horizontal="justify" vertical="top"/>
    </xf>
    <xf numFmtId="0" fontId="6" fillId="0" borderId="1" xfId="2" applyFont="1" applyBorder="1" applyAlignment="1">
      <alignment horizontal="center" vertical="top" wrapText="1"/>
    </xf>
    <xf numFmtId="166" fontId="6" fillId="0" borderId="1" xfId="1" applyNumberFormat="1" applyFont="1" applyFill="1" applyBorder="1" applyAlignment="1">
      <alignment horizontal="center" vertical="center" wrapText="1"/>
    </xf>
    <xf numFmtId="0" fontId="6" fillId="0" borderId="1" xfId="3" applyFont="1" applyBorder="1" applyAlignment="1">
      <alignment horizontal="justify" vertical="top" wrapText="1"/>
    </xf>
    <xf numFmtId="166" fontId="6" fillId="0" borderId="2" xfId="1" applyNumberFormat="1" applyFont="1" applyFill="1" applyBorder="1" applyAlignment="1">
      <alignment vertical="center"/>
    </xf>
    <xf numFmtId="0" fontId="6" fillId="3" borderId="1" xfId="0" applyFont="1" applyFill="1" applyBorder="1" applyAlignment="1">
      <alignment horizontal="center" vertical="center"/>
    </xf>
    <xf numFmtId="166" fontId="5" fillId="3" borderId="1" xfId="1" applyNumberFormat="1" applyFont="1" applyFill="1" applyBorder="1" applyAlignment="1">
      <alignment vertical="center"/>
    </xf>
    <xf numFmtId="1" fontId="0" fillId="0" borderId="0" xfId="0" applyNumberFormat="1" applyAlignment="1">
      <alignment vertical="center"/>
    </xf>
    <xf numFmtId="0" fontId="6" fillId="4" borderId="0" xfId="0" applyFont="1" applyFill="1" applyAlignment="1">
      <alignment horizontal="center"/>
    </xf>
    <xf numFmtId="0" fontId="12" fillId="4" borderId="0" xfId="0" applyFont="1" applyFill="1" applyAlignment="1">
      <alignment horizontal="right"/>
    </xf>
    <xf numFmtId="0" fontId="12" fillId="4" borderId="0" xfId="0" applyFont="1" applyFill="1" applyAlignment="1">
      <alignment vertical="center"/>
    </xf>
    <xf numFmtId="1" fontId="0" fillId="0" borderId="0" xfId="0" applyNumberFormat="1"/>
    <xf numFmtId="0" fontId="13" fillId="0" borderId="0" xfId="0" applyFont="1" applyAlignment="1">
      <alignment horizontal="center"/>
    </xf>
    <xf numFmtId="0" fontId="14" fillId="4" borderId="6" xfId="0"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4" borderId="1" xfId="0" applyFont="1" applyFill="1" applyBorder="1" applyAlignment="1">
      <alignment vertical="center"/>
    </xf>
    <xf numFmtId="0" fontId="14" fillId="4" borderId="15" xfId="0" applyFont="1" applyFill="1" applyBorder="1" applyAlignment="1">
      <alignment vertical="center"/>
    </xf>
    <xf numFmtId="0" fontId="14" fillId="4" borderId="16" xfId="0" applyFont="1" applyFill="1" applyBorder="1" applyAlignment="1">
      <alignment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0" fillId="0" borderId="5" xfId="0" applyBorder="1" applyAlignment="1">
      <alignment vertical="center"/>
    </xf>
    <xf numFmtId="0" fontId="2" fillId="0" borderId="0" xfId="0" applyFont="1" applyAlignment="1">
      <alignment vertical="center"/>
    </xf>
    <xf numFmtId="0" fontId="14" fillId="4" borderId="17" xfId="0" applyFont="1" applyFill="1" applyBorder="1" applyAlignment="1">
      <alignment vertical="center"/>
    </xf>
    <xf numFmtId="165" fontId="13" fillId="2" borderId="0" xfId="0" applyNumberFormat="1" applyFont="1" applyFill="1" applyAlignment="1">
      <alignment horizontal="center" vertical="center" wrapText="1"/>
    </xf>
    <xf numFmtId="0" fontId="15" fillId="2" borderId="0" xfId="0" applyFont="1" applyFill="1" applyAlignment="1">
      <alignment horizontal="center" vertical="center"/>
    </xf>
    <xf numFmtId="0" fontId="17" fillId="0" borderId="0" xfId="0" applyFont="1"/>
    <xf numFmtId="0" fontId="18" fillId="0" borderId="18" xfId="0" applyFont="1" applyBorder="1"/>
    <xf numFmtId="0" fontId="18" fillId="0" borderId="19" xfId="0" applyFont="1" applyBorder="1"/>
    <xf numFmtId="0" fontId="18" fillId="0" borderId="20" xfId="0" applyFont="1" applyBorder="1"/>
    <xf numFmtId="0" fontId="18" fillId="0" borderId="21" xfId="0" applyFont="1" applyBorder="1"/>
    <xf numFmtId="0" fontId="18" fillId="0" borderId="0" xfId="0" applyFont="1"/>
    <xf numFmtId="0" fontId="18" fillId="0" borderId="22" xfId="0" applyFont="1" applyBorder="1"/>
    <xf numFmtId="0" fontId="19" fillId="0" borderId="0" xfId="0" applyFont="1"/>
    <xf numFmtId="0" fontId="19" fillId="0" borderId="10" xfId="2" applyFont="1" applyBorder="1" applyAlignment="1">
      <alignment horizontal="center"/>
    </xf>
    <xf numFmtId="0" fontId="19" fillId="0" borderId="11" xfId="2" applyFont="1" applyBorder="1" applyAlignment="1">
      <alignment horizontal="left"/>
    </xf>
    <xf numFmtId="0" fontId="19" fillId="0" borderId="11" xfId="2" applyFont="1" applyBorder="1" applyAlignment="1">
      <alignment horizontal="center"/>
    </xf>
    <xf numFmtId="166" fontId="19" fillId="0" borderId="11" xfId="1" applyNumberFormat="1" applyFont="1" applyFill="1" applyBorder="1" applyAlignment="1">
      <alignment horizontal="center"/>
    </xf>
    <xf numFmtId="166" fontId="19" fillId="0" borderId="12" xfId="1" applyNumberFormat="1" applyFont="1" applyFill="1" applyBorder="1" applyAlignment="1">
      <alignment horizontal="center"/>
    </xf>
    <xf numFmtId="0" fontId="18" fillId="0" borderId="13" xfId="2" quotePrefix="1" applyFont="1" applyBorder="1" applyAlignment="1">
      <alignment horizontal="center"/>
    </xf>
    <xf numFmtId="0" fontId="19" fillId="0" borderId="1" xfId="2" applyFont="1" applyBorder="1"/>
    <xf numFmtId="0" fontId="18" fillId="0" borderId="1" xfId="2" applyFont="1" applyBorder="1" applyAlignment="1">
      <alignment horizontal="right"/>
    </xf>
    <xf numFmtId="166" fontId="18" fillId="0" borderId="1" xfId="1" applyNumberFormat="1" applyFont="1" applyFill="1" applyBorder="1" applyAlignment="1">
      <alignment horizontal="center"/>
    </xf>
    <xf numFmtId="166" fontId="18" fillId="0" borderId="14" xfId="1" applyNumberFormat="1" applyFont="1" applyFill="1" applyBorder="1" applyAlignment="1">
      <alignment horizontal="center"/>
    </xf>
    <xf numFmtId="0" fontId="18" fillId="0" borderId="13" xfId="2" applyFont="1" applyBorder="1" applyAlignment="1">
      <alignment horizontal="center" vertical="top"/>
    </xf>
    <xf numFmtId="0" fontId="18" fillId="0" borderId="1" xfId="2" applyFont="1" applyBorder="1" applyAlignment="1">
      <alignment horizontal="center"/>
    </xf>
    <xf numFmtId="0" fontId="18" fillId="0" borderId="1" xfId="2" applyFont="1" applyBorder="1" applyAlignment="1">
      <alignment horizontal="left" vertical="top" wrapText="1"/>
    </xf>
    <xf numFmtId="0" fontId="18" fillId="0" borderId="1" xfId="2" applyFont="1" applyBorder="1"/>
    <xf numFmtId="166" fontId="18" fillId="0" borderId="14" xfId="1" applyNumberFormat="1" applyFont="1" applyFill="1" applyBorder="1" applyAlignment="1">
      <alignment horizontal="center" vertical="center"/>
    </xf>
    <xf numFmtId="0" fontId="18" fillId="0" borderId="1" xfId="2" applyFont="1" applyBorder="1" applyAlignment="1">
      <alignment horizontal="center" vertical="center" wrapText="1"/>
    </xf>
    <xf numFmtId="166" fontId="18" fillId="0" borderId="1" xfId="1" applyNumberFormat="1" applyFont="1" applyFill="1" applyBorder="1" applyAlignment="1">
      <alignment horizontal="center" vertical="center" wrapText="1"/>
    </xf>
    <xf numFmtId="166" fontId="18" fillId="0" borderId="14" xfId="1" applyNumberFormat="1" applyFont="1" applyFill="1" applyBorder="1" applyAlignment="1">
      <alignment horizontal="center" vertical="center" wrapText="1"/>
    </xf>
    <xf numFmtId="0" fontId="18" fillId="0" borderId="1" xfId="2" applyFont="1" applyBorder="1" applyAlignment="1">
      <alignment horizontal="justify" vertical="top" wrapText="1"/>
    </xf>
    <xf numFmtId="0" fontId="18" fillId="0" borderId="1" xfId="2" applyFont="1" applyBorder="1" applyAlignment="1">
      <alignment horizontal="left"/>
    </xf>
    <xf numFmtId="0" fontId="19" fillId="0" borderId="1" xfId="2" applyFont="1" applyBorder="1" applyAlignment="1">
      <alignment horizontal="left"/>
    </xf>
    <xf numFmtId="0" fontId="18" fillId="0" borderId="13" xfId="2" applyFont="1" applyBorder="1" applyAlignment="1">
      <alignment horizontal="center"/>
    </xf>
    <xf numFmtId="0" fontId="18" fillId="0" borderId="5" xfId="0" applyFont="1" applyBorder="1" applyAlignment="1">
      <alignment horizontal="justify" vertical="center"/>
    </xf>
    <xf numFmtId="0" fontId="18" fillId="0" borderId="13" xfId="2" applyFont="1" applyBorder="1" applyAlignment="1">
      <alignment horizontal="center" vertical="top" wrapText="1"/>
    </xf>
    <xf numFmtId="0" fontId="19" fillId="0" borderId="1" xfId="0" applyFont="1" applyBorder="1" applyAlignment="1">
      <alignment horizontal="left" wrapText="1"/>
    </xf>
    <xf numFmtId="0" fontId="18" fillId="0" borderId="1" xfId="0" applyFont="1" applyBorder="1" applyAlignment="1">
      <alignment wrapText="1"/>
    </xf>
    <xf numFmtId="0" fontId="18" fillId="0" borderId="26" xfId="2" applyFont="1" applyBorder="1" applyAlignment="1">
      <alignment horizontal="center" vertical="top" wrapText="1"/>
    </xf>
    <xf numFmtId="0" fontId="18" fillId="0" borderId="5" xfId="0" applyFont="1" applyBorder="1" applyAlignment="1">
      <alignment wrapText="1"/>
    </xf>
    <xf numFmtId="0" fontId="18" fillId="0" borderId="23" xfId="0" applyFont="1" applyBorder="1" applyAlignment="1">
      <alignment horizontal="left"/>
    </xf>
    <xf numFmtId="0" fontId="18" fillId="0" borderId="21" xfId="0" applyFont="1" applyBorder="1" applyAlignment="1">
      <alignment horizontal="left"/>
    </xf>
    <xf numFmtId="0" fontId="18" fillId="0" borderId="0" xfId="0" applyFont="1" applyAlignment="1">
      <alignment horizontal="left"/>
    </xf>
    <xf numFmtId="164" fontId="18" fillId="0" borderId="22" xfId="0" applyNumberFormat="1" applyFont="1" applyBorder="1" applyAlignment="1">
      <alignment horizontal="left"/>
    </xf>
    <xf numFmtId="0" fontId="19" fillId="0" borderId="18" xfId="0" applyFont="1" applyBorder="1" applyAlignment="1">
      <alignment horizontal="left"/>
    </xf>
    <xf numFmtId="0" fontId="19" fillId="0" borderId="19" xfId="0" applyFont="1" applyBorder="1" applyAlignment="1">
      <alignment horizontal="left"/>
    </xf>
    <xf numFmtId="0" fontId="18" fillId="0" borderId="19" xfId="0" applyFont="1" applyBorder="1" applyAlignment="1">
      <alignment horizontal="left"/>
    </xf>
    <xf numFmtId="0" fontId="18" fillId="0" borderId="20" xfId="0" applyFont="1" applyBorder="1" applyAlignment="1">
      <alignment horizontal="left"/>
    </xf>
    <xf numFmtId="0" fontId="18" fillId="0" borderId="22" xfId="0" applyFont="1" applyBorder="1" applyAlignment="1">
      <alignment horizontal="left"/>
    </xf>
    <xf numFmtId="0" fontId="18" fillId="0" borderId="27" xfId="0" applyFont="1" applyBorder="1"/>
    <xf numFmtId="0" fontId="18" fillId="0" borderId="28" xfId="0" applyFont="1" applyBorder="1" applyAlignment="1">
      <alignment wrapText="1"/>
    </xf>
    <xf numFmtId="2" fontId="18" fillId="0" borderId="28" xfId="0" applyNumberFormat="1" applyFont="1" applyBorder="1"/>
    <xf numFmtId="0" fontId="18" fillId="0" borderId="28" xfId="0" applyFont="1" applyBorder="1"/>
    <xf numFmtId="0" fontId="18" fillId="0" borderId="29" xfId="0" applyFont="1" applyBorder="1"/>
    <xf numFmtId="0" fontId="19" fillId="0" borderId="24" xfId="0" applyFont="1" applyBorder="1"/>
    <xf numFmtId="166" fontId="19" fillId="0" borderId="25" xfId="0" applyNumberFormat="1" applyFont="1" applyBorder="1"/>
    <xf numFmtId="0" fontId="19" fillId="0" borderId="31" xfId="2" applyFont="1" applyBorder="1" applyAlignment="1">
      <alignment horizontal="left"/>
    </xf>
    <xf numFmtId="0" fontId="19" fillId="0" borderId="31" xfId="2" applyFont="1" applyBorder="1" applyAlignment="1">
      <alignment horizontal="center"/>
    </xf>
    <xf numFmtId="166" fontId="19" fillId="0" borderId="31" xfId="1" applyNumberFormat="1" applyFont="1" applyFill="1" applyBorder="1" applyAlignment="1">
      <alignment horizontal="center"/>
    </xf>
    <xf numFmtId="166" fontId="19" fillId="0" borderId="32" xfId="1" applyNumberFormat="1" applyFont="1" applyFill="1" applyBorder="1" applyAlignment="1">
      <alignment horizontal="center"/>
    </xf>
    <xf numFmtId="0" fontId="18" fillId="0" borderId="30" xfId="2" applyFont="1" applyBorder="1" applyAlignment="1">
      <alignment horizontal="center"/>
    </xf>
    <xf numFmtId="0" fontId="18" fillId="0" borderId="31" xfId="2" applyFont="1" applyBorder="1" applyAlignment="1">
      <alignment horizontal="left"/>
    </xf>
    <xf numFmtId="0" fontId="19" fillId="0" borderId="1" xfId="0" applyFont="1" applyBorder="1" applyAlignment="1">
      <alignment horizontal="justify" vertical="center"/>
    </xf>
    <xf numFmtId="0" fontId="18" fillId="0" borderId="1" xfId="0" applyFont="1" applyBorder="1" applyAlignment="1">
      <alignment horizontal="justify" vertical="center"/>
    </xf>
    <xf numFmtId="0" fontId="19" fillId="0" borderId="27" xfId="5" applyFont="1" applyBorder="1" applyAlignment="1">
      <alignment horizontal="center" vertical="center" wrapText="1"/>
    </xf>
    <xf numFmtId="0" fontId="19" fillId="0" borderId="1" xfId="2" applyFont="1" applyBorder="1" applyAlignment="1">
      <alignment horizontal="center"/>
    </xf>
    <xf numFmtId="0" fontId="13" fillId="0" borderId="0" xfId="0" applyFont="1" applyAlignment="1">
      <alignment horizontal="center"/>
    </xf>
    <xf numFmtId="0" fontId="13" fillId="2" borderId="0" xfId="0" applyFont="1" applyFill="1" applyAlignment="1">
      <alignment horizontal="right"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9" fillId="3" borderId="23" xfId="0" applyFont="1" applyFill="1" applyBorder="1" applyAlignment="1">
      <alignment horizontal="center"/>
    </xf>
    <xf numFmtId="0" fontId="19" fillId="3" borderId="24" xfId="0" applyFont="1" applyFill="1" applyBorder="1" applyAlignment="1">
      <alignment horizontal="center"/>
    </xf>
    <xf numFmtId="0" fontId="19" fillId="3" borderId="25" xfId="0" applyFont="1" applyFill="1" applyBorder="1" applyAlignment="1">
      <alignment horizontal="center"/>
    </xf>
    <xf numFmtId="0" fontId="19" fillId="0" borderId="28" xfId="5" applyFont="1" applyBorder="1" applyAlignment="1">
      <alignment horizontal="left" vertical="center" wrapText="1"/>
    </xf>
    <xf numFmtId="0" fontId="20" fillId="0" borderId="28" xfId="0" applyFont="1" applyBorder="1" applyAlignment="1">
      <alignment horizontal="left" vertical="center" wrapText="1"/>
    </xf>
    <xf numFmtId="0" fontId="20" fillId="0" borderId="29"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xf>
    <xf numFmtId="0" fontId="5" fillId="3" borderId="1" xfId="0" applyFont="1" applyFill="1" applyBorder="1" applyAlignment="1">
      <alignment horizontal="right" vertical="center"/>
    </xf>
    <xf numFmtId="0" fontId="7" fillId="0" borderId="0" xfId="0" applyFont="1" applyAlignment="1">
      <alignment horizontal="center" vertical="center"/>
    </xf>
    <xf numFmtId="0" fontId="0" fillId="0" borderId="0" xfId="0" applyAlignment="1">
      <alignment horizontal="left" vertical="center" wrapText="1"/>
    </xf>
  </cellXfs>
  <cellStyles count="6">
    <cellStyle name="Comma" xfId="1" builtinId="3"/>
    <cellStyle name="Normal" xfId="0" builtinId="0"/>
    <cellStyle name="Normal 2" xfId="4" xr:uid="{00000000-0005-0000-0000-000002000000}"/>
    <cellStyle name="Normal_Sheet1" xfId="2" xr:uid="{00000000-0005-0000-0000-000003000000}"/>
    <cellStyle name="Normal_vohra residence" xfId="5" xr:uid="{00000000-0005-0000-0000-000004000000}"/>
    <cellStyle name="Style 1"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57978</xdr:colOff>
      <xdr:row>0</xdr:row>
      <xdr:rowOff>165652</xdr:rowOff>
    </xdr:from>
    <xdr:to>
      <xdr:col>0</xdr:col>
      <xdr:colOff>1267239</xdr:colOff>
      <xdr:row>4</xdr:row>
      <xdr:rowOff>103224</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978" y="165652"/>
          <a:ext cx="1209261" cy="699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65315</xdr:colOff>
      <xdr:row>0</xdr:row>
      <xdr:rowOff>27215</xdr:rowOff>
    </xdr:from>
    <xdr:to>
      <xdr:col>1</xdr:col>
      <xdr:colOff>1355272</xdr:colOff>
      <xdr:row>1</xdr:row>
      <xdr:rowOff>181102</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315" y="27215"/>
          <a:ext cx="1747157" cy="353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66675</xdr:rowOff>
    </xdr:from>
    <xdr:to>
      <xdr:col>1</xdr:col>
      <xdr:colOff>2270088</xdr:colOff>
      <xdr:row>3</xdr:row>
      <xdr:rowOff>80989</xdr:rowOff>
    </xdr:to>
    <xdr:pic>
      <xdr:nvPicPr>
        <xdr:cNvPr id="2" name="Picture 1">
          <a:extLst>
            <a:ext uri="{FF2B5EF4-FFF2-40B4-BE49-F238E27FC236}">
              <a16:creationId xmlns:a16="http://schemas.microsoft.com/office/drawing/2014/main" id="{511D5F0A-4DA2-4B24-8ACD-DD28E89D1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6675"/>
          <a:ext cx="2798445" cy="482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1450731</xdr:colOff>
      <xdr:row>2</xdr:row>
      <xdr:rowOff>15309</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48962" cy="396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3"/>
  <sheetViews>
    <sheetView view="pageBreakPreview" topLeftCell="A4" zoomScaleSheetLayoutView="100" workbookViewId="0">
      <selection activeCell="A7" sqref="A7"/>
    </sheetView>
  </sheetViews>
  <sheetFormatPr defaultColWidth="9.140625" defaultRowHeight="15"/>
  <cols>
    <col min="1" max="1" width="94.7109375" customWidth="1"/>
    <col min="4" max="4" width="26.85546875" customWidth="1"/>
  </cols>
  <sheetData>
    <row r="1" spans="1:1" s="1" customFormat="1"/>
    <row r="2" spans="1:1" s="1" customFormat="1"/>
    <row r="3" spans="1:1" s="1" customFormat="1"/>
    <row r="4" spans="1:1" s="1" customFormat="1"/>
    <row r="5" spans="1:1" s="1" customFormat="1"/>
    <row r="6" spans="1:1" s="1" customFormat="1">
      <c r="A6" s="7" t="s">
        <v>58</v>
      </c>
    </row>
    <row r="7" spans="1:1" s="1" customFormat="1">
      <c r="A7" s="8" t="s">
        <v>103</v>
      </c>
    </row>
    <row r="8" spans="1:1" s="1" customFormat="1">
      <c r="A8" s="8"/>
    </row>
    <row r="9" spans="1:1" s="1" customFormat="1">
      <c r="A9" s="8" t="s">
        <v>99</v>
      </c>
    </row>
    <row r="10" spans="1:1" s="1" customFormat="1">
      <c r="A10" s="8" t="s">
        <v>100</v>
      </c>
    </row>
    <row r="11" spans="1:1" s="1" customFormat="1">
      <c r="A11" s="8" t="s">
        <v>102</v>
      </c>
    </row>
    <row r="12" spans="1:1" s="1" customFormat="1">
      <c r="A12" s="9" t="s">
        <v>101</v>
      </c>
    </row>
    <row r="13" spans="1:1" s="1" customFormat="1">
      <c r="A13" s="10" t="s">
        <v>55</v>
      </c>
    </row>
    <row r="14" spans="1:1" s="1" customFormat="1">
      <c r="A14" s="1" t="s">
        <v>56</v>
      </c>
    </row>
    <row r="15" spans="1:1" s="1" customFormat="1">
      <c r="A15" s="11"/>
    </row>
    <row r="16" spans="1:1" s="1" customFormat="1" ht="66" customHeight="1">
      <c r="A16" s="12" t="s">
        <v>14</v>
      </c>
    </row>
    <row r="17" spans="1:4" s="1" customFormat="1" ht="69.75" customHeight="1">
      <c r="A17" s="13" t="s">
        <v>15</v>
      </c>
    </row>
    <row r="18" spans="1:4" s="1" customFormat="1" ht="36.75" customHeight="1">
      <c r="A18" s="13" t="s">
        <v>16</v>
      </c>
    </row>
    <row r="19" spans="1:4" s="1" customFormat="1">
      <c r="A19" s="14" t="s">
        <v>17</v>
      </c>
      <c r="C19" s="14"/>
      <c r="D19" s="14"/>
    </row>
    <row r="20" spans="1:4" s="1" customFormat="1">
      <c r="A20" s="7" t="s">
        <v>93</v>
      </c>
      <c r="C20" s="14"/>
    </row>
    <row r="21" spans="1:4" s="1" customFormat="1">
      <c r="A21" s="7" t="s">
        <v>94</v>
      </c>
      <c r="C21" s="14"/>
    </row>
    <row r="22" spans="1:4" s="1" customFormat="1">
      <c r="B22"/>
      <c r="C22" s="7"/>
      <c r="D22" s="7"/>
    </row>
    <row r="23" spans="1:4" s="1" customFormat="1" ht="56.25" customHeight="1">
      <c r="A23" s="15" t="s">
        <v>18</v>
      </c>
    </row>
    <row r="24" spans="1:4" s="1" customFormat="1">
      <c r="A24" s="1" t="s">
        <v>0</v>
      </c>
    </row>
    <row r="25" spans="1:4" s="1" customFormat="1">
      <c r="A25" s="1" t="s">
        <v>19</v>
      </c>
    </row>
    <row r="26" spans="1:4" s="1" customFormat="1">
      <c r="A26" s="1" t="s">
        <v>1</v>
      </c>
    </row>
    <row r="27" spans="1:4" s="1" customFormat="1">
      <c r="A27" s="16" t="s">
        <v>20</v>
      </c>
    </row>
    <row r="28" spans="1:4" s="1" customFormat="1">
      <c r="A28" s="1" t="s">
        <v>59</v>
      </c>
    </row>
    <row r="29" spans="1:4" s="1" customFormat="1">
      <c r="A29" s="17"/>
    </row>
    <row r="30" spans="1:4" s="1" customFormat="1">
      <c r="A30" s="17"/>
    </row>
    <row r="31" spans="1:4" s="1" customFormat="1">
      <c r="A31" s="8" t="s">
        <v>95</v>
      </c>
      <c r="B31" s="1">
        <v>869</v>
      </c>
    </row>
    <row r="32" spans="1:4" s="1" customFormat="1" ht="17.25" customHeight="1">
      <c r="A32" s="3">
        <v>8699855355</v>
      </c>
    </row>
    <row r="33" spans="4:4" s="1" customFormat="1">
      <c r="D33" s="64"/>
    </row>
  </sheetData>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I26"/>
  <sheetViews>
    <sheetView view="pageBreakPreview" topLeftCell="A3" zoomScale="175" zoomScaleSheetLayoutView="175" workbookViewId="0">
      <selection activeCell="E4" sqref="E4"/>
    </sheetView>
  </sheetViews>
  <sheetFormatPr defaultColWidth="9.140625" defaultRowHeight="15"/>
  <cols>
    <col min="1" max="1" width="6.85546875" bestFit="1" customWidth="1"/>
    <col min="2" max="2" width="31.5703125" bestFit="1" customWidth="1"/>
    <col min="3" max="3" width="6.5703125" customWidth="1"/>
    <col min="4" max="4" width="11" bestFit="1" customWidth="1"/>
    <col min="5" max="5" width="11.5703125" style="4" customWidth="1"/>
    <col min="6" max="6" width="7.5703125" style="4" hidden="1" customWidth="1"/>
    <col min="7" max="7" width="4.140625" style="4" bestFit="1" customWidth="1"/>
    <col min="8" max="8" width="8.5703125" style="4" bestFit="1" customWidth="1"/>
    <col min="9" max="9" width="9.5703125" style="4" bestFit="1" customWidth="1"/>
  </cols>
  <sheetData>
    <row r="1" spans="1:9" ht="15.75">
      <c r="A1" s="130"/>
      <c r="B1" s="130"/>
      <c r="C1" s="130"/>
      <c r="D1" s="130"/>
      <c r="E1" s="130"/>
      <c r="F1" s="130"/>
      <c r="G1" s="130"/>
      <c r="H1" s="130"/>
      <c r="I1" s="130"/>
    </row>
    <row r="2" spans="1:9" ht="16.5" thickBot="1">
      <c r="A2" s="51"/>
      <c r="B2" s="51"/>
      <c r="C2" s="51"/>
      <c r="D2" s="51"/>
      <c r="E2" s="51"/>
      <c r="F2" s="51"/>
      <c r="G2" s="51"/>
      <c r="H2" s="51"/>
      <c r="I2" s="51"/>
    </row>
    <row r="3" spans="1:9" ht="45.75" thickBot="1">
      <c r="A3" s="59" t="s">
        <v>40</v>
      </c>
      <c r="B3" s="60" t="s">
        <v>41</v>
      </c>
      <c r="C3" s="60" t="s">
        <v>69</v>
      </c>
      <c r="D3" s="60" t="s">
        <v>72</v>
      </c>
      <c r="E3" s="61" t="s">
        <v>42</v>
      </c>
      <c r="F3" s="61"/>
      <c r="G3" s="61" t="s">
        <v>4</v>
      </c>
      <c r="H3" s="61" t="s">
        <v>43</v>
      </c>
      <c r="I3" s="62" t="s">
        <v>44</v>
      </c>
    </row>
    <row r="4" spans="1:9">
      <c r="A4" s="57"/>
      <c r="B4" s="58"/>
      <c r="C4" s="65"/>
      <c r="D4" s="65"/>
      <c r="E4" s="52"/>
      <c r="F4" s="52"/>
      <c r="G4" s="52"/>
      <c r="H4" s="52"/>
      <c r="I4" s="52"/>
    </row>
    <row r="5" spans="1:9" hidden="1">
      <c r="A5" s="55">
        <v>1</v>
      </c>
      <c r="B5" s="56" t="s">
        <v>70</v>
      </c>
      <c r="C5" s="56" t="s">
        <v>71</v>
      </c>
      <c r="D5" s="56">
        <v>380</v>
      </c>
      <c r="E5" s="53">
        <v>3.3</v>
      </c>
      <c r="F5" s="53">
        <f>D5/E5</f>
        <v>115.15151515151516</v>
      </c>
      <c r="G5" s="54">
        <v>1</v>
      </c>
      <c r="H5" s="53">
        <f>E5</f>
        <v>3.3</v>
      </c>
      <c r="I5" s="54" t="s">
        <v>45</v>
      </c>
    </row>
    <row r="6" spans="1:9" hidden="1">
      <c r="A6" s="55">
        <v>2</v>
      </c>
      <c r="B6" s="56" t="s">
        <v>73</v>
      </c>
      <c r="C6" s="56" t="s">
        <v>71</v>
      </c>
      <c r="D6" s="56">
        <v>265</v>
      </c>
      <c r="E6" s="53">
        <v>2.2000000000000002</v>
      </c>
      <c r="F6" s="53">
        <f t="shared" ref="F6:F23" si="0">D6/E6</f>
        <v>120.45454545454544</v>
      </c>
      <c r="G6" s="54">
        <v>1</v>
      </c>
      <c r="H6" s="53">
        <f t="shared" ref="H6:H24" si="1">E6</f>
        <v>2.2000000000000002</v>
      </c>
      <c r="I6" s="54" t="s">
        <v>45</v>
      </c>
    </row>
    <row r="7" spans="1:9" hidden="1">
      <c r="A7" s="55">
        <v>3</v>
      </c>
      <c r="B7" s="56" t="s">
        <v>74</v>
      </c>
      <c r="C7" s="56" t="s">
        <v>71</v>
      </c>
      <c r="D7" s="56">
        <f>880-330</f>
        <v>550</v>
      </c>
      <c r="E7" s="53">
        <v>3.8</v>
      </c>
      <c r="F7" s="53">
        <f t="shared" si="0"/>
        <v>144.73684210526318</v>
      </c>
      <c r="G7" s="54">
        <v>1</v>
      </c>
      <c r="H7" s="53">
        <f t="shared" si="1"/>
        <v>3.8</v>
      </c>
      <c r="I7" s="54" t="s">
        <v>45</v>
      </c>
    </row>
    <row r="8" spans="1:9" hidden="1">
      <c r="A8" s="55">
        <v>4</v>
      </c>
      <c r="B8" s="56" t="s">
        <v>83</v>
      </c>
      <c r="C8" s="56" t="s">
        <v>71</v>
      </c>
      <c r="D8" s="56">
        <v>330</v>
      </c>
      <c r="E8" s="53">
        <v>3.3</v>
      </c>
      <c r="F8" s="53">
        <f t="shared" si="0"/>
        <v>100</v>
      </c>
      <c r="G8" s="54">
        <v>1</v>
      </c>
      <c r="H8" s="53">
        <f t="shared" si="1"/>
        <v>3.3</v>
      </c>
      <c r="I8" s="54" t="s">
        <v>45</v>
      </c>
    </row>
    <row r="9" spans="1:9" hidden="1">
      <c r="A9" s="55">
        <v>5</v>
      </c>
      <c r="B9" s="56" t="s">
        <v>75</v>
      </c>
      <c r="C9" s="56" t="s">
        <v>71</v>
      </c>
      <c r="D9" s="56">
        <v>320</v>
      </c>
      <c r="E9" s="53">
        <v>2.2000000000000002</v>
      </c>
      <c r="F9" s="53">
        <f t="shared" si="0"/>
        <v>145.45454545454544</v>
      </c>
      <c r="G9" s="54">
        <v>1</v>
      </c>
      <c r="H9" s="53">
        <f t="shared" si="1"/>
        <v>2.2000000000000002</v>
      </c>
      <c r="I9" s="54" t="s">
        <v>45</v>
      </c>
    </row>
    <row r="10" spans="1:9" hidden="1">
      <c r="A10" s="55">
        <v>6</v>
      </c>
      <c r="B10" s="56" t="s">
        <v>76</v>
      </c>
      <c r="C10" s="56" t="s">
        <v>71</v>
      </c>
      <c r="D10" s="56">
        <v>350</v>
      </c>
      <c r="E10" s="53">
        <v>2.2000000000000002</v>
      </c>
      <c r="F10" s="53">
        <f t="shared" si="0"/>
        <v>159.09090909090907</v>
      </c>
      <c r="G10" s="54">
        <v>1</v>
      </c>
      <c r="H10" s="53">
        <f t="shared" si="1"/>
        <v>2.2000000000000002</v>
      </c>
      <c r="I10" s="54" t="s">
        <v>45</v>
      </c>
    </row>
    <row r="11" spans="1:9" hidden="1">
      <c r="A11" s="55">
        <v>7</v>
      </c>
      <c r="B11" s="56" t="s">
        <v>78</v>
      </c>
      <c r="C11" s="56" t="s">
        <v>71</v>
      </c>
      <c r="D11" s="56">
        <f>24*16</f>
        <v>384</v>
      </c>
      <c r="E11" s="53">
        <v>3.3</v>
      </c>
      <c r="F11" s="53">
        <f t="shared" si="0"/>
        <v>116.36363636363637</v>
      </c>
      <c r="G11" s="54">
        <v>1</v>
      </c>
      <c r="H11" s="53">
        <f t="shared" si="1"/>
        <v>3.3</v>
      </c>
      <c r="I11" s="54" t="s">
        <v>45</v>
      </c>
    </row>
    <row r="12" spans="1:9" hidden="1">
      <c r="A12" s="55">
        <v>8</v>
      </c>
      <c r="B12" s="56" t="s">
        <v>79</v>
      </c>
      <c r="C12" s="56" t="s">
        <v>71</v>
      </c>
      <c r="D12" s="56">
        <v>235</v>
      </c>
      <c r="E12" s="53">
        <v>1.8</v>
      </c>
      <c r="F12" s="53">
        <f t="shared" si="0"/>
        <v>130.55555555555554</v>
      </c>
      <c r="G12" s="54">
        <v>1</v>
      </c>
      <c r="H12" s="53">
        <f t="shared" si="1"/>
        <v>1.8</v>
      </c>
      <c r="I12" s="54" t="s">
        <v>45</v>
      </c>
    </row>
    <row r="13" spans="1:9" hidden="1">
      <c r="A13" s="55">
        <v>9</v>
      </c>
      <c r="B13" s="56" t="s">
        <v>84</v>
      </c>
      <c r="C13" s="56" t="s">
        <v>71</v>
      </c>
      <c r="D13" s="56">
        <v>370</v>
      </c>
      <c r="E13" s="53">
        <v>3.3</v>
      </c>
      <c r="F13" s="53">
        <f t="shared" si="0"/>
        <v>112.12121212121212</v>
      </c>
      <c r="G13" s="54">
        <v>1</v>
      </c>
      <c r="H13" s="53">
        <f t="shared" si="1"/>
        <v>3.3</v>
      </c>
      <c r="I13" s="54" t="s">
        <v>45</v>
      </c>
    </row>
    <row r="14" spans="1:9">
      <c r="A14" s="55">
        <v>10</v>
      </c>
      <c r="B14" s="56" t="s">
        <v>80</v>
      </c>
      <c r="C14" s="56" t="s">
        <v>71</v>
      </c>
      <c r="D14" s="56">
        <v>120</v>
      </c>
      <c r="E14" s="53">
        <v>1</v>
      </c>
      <c r="F14" s="53">
        <f t="shared" si="0"/>
        <v>120</v>
      </c>
      <c r="G14" s="54">
        <v>1</v>
      </c>
      <c r="H14" s="53">
        <f t="shared" si="1"/>
        <v>1</v>
      </c>
      <c r="I14" s="54" t="s">
        <v>77</v>
      </c>
    </row>
    <row r="15" spans="1:9">
      <c r="A15" s="55"/>
      <c r="B15" s="56" t="s">
        <v>92</v>
      </c>
      <c r="C15" s="56" t="s">
        <v>71</v>
      </c>
      <c r="D15" s="56">
        <v>130</v>
      </c>
      <c r="E15" s="53">
        <v>1</v>
      </c>
      <c r="F15" s="53">
        <f t="shared" si="0"/>
        <v>130</v>
      </c>
      <c r="G15" s="54">
        <v>1</v>
      </c>
      <c r="H15" s="53">
        <f t="shared" si="1"/>
        <v>1</v>
      </c>
      <c r="I15" s="54" t="s">
        <v>77</v>
      </c>
    </row>
    <row r="16" spans="1:9" hidden="1">
      <c r="A16" s="55">
        <v>11</v>
      </c>
      <c r="B16" s="56" t="s">
        <v>74</v>
      </c>
      <c r="C16" s="56" t="s">
        <v>81</v>
      </c>
      <c r="D16" s="56">
        <v>440</v>
      </c>
      <c r="E16" s="53">
        <v>3.3</v>
      </c>
      <c r="F16" s="53">
        <f t="shared" si="0"/>
        <v>133.33333333333334</v>
      </c>
      <c r="G16" s="54">
        <v>1</v>
      </c>
      <c r="H16" s="53">
        <f t="shared" si="1"/>
        <v>3.3</v>
      </c>
      <c r="I16" s="54" t="s">
        <v>45</v>
      </c>
    </row>
    <row r="17" spans="1:9" hidden="1">
      <c r="A17" s="55">
        <v>12</v>
      </c>
      <c r="B17" s="56" t="s">
        <v>73</v>
      </c>
      <c r="C17" s="56" t="s">
        <v>81</v>
      </c>
      <c r="D17" s="56">
        <v>385</v>
      </c>
      <c r="E17" s="53">
        <v>3.3</v>
      </c>
      <c r="F17" s="53">
        <f t="shared" ref="F17" si="2">D17/E17</f>
        <v>116.66666666666667</v>
      </c>
      <c r="G17" s="54">
        <v>1</v>
      </c>
      <c r="H17" s="53">
        <f t="shared" si="1"/>
        <v>3.3</v>
      </c>
      <c r="I17" s="54" t="s">
        <v>45</v>
      </c>
    </row>
    <row r="18" spans="1:9" hidden="1">
      <c r="A18" s="55">
        <v>13</v>
      </c>
      <c r="B18" s="56" t="s">
        <v>85</v>
      </c>
      <c r="C18" s="56" t="s">
        <v>81</v>
      </c>
      <c r="D18" s="56">
        <f>16*24</f>
        <v>384</v>
      </c>
      <c r="E18" s="53">
        <v>3.3</v>
      </c>
      <c r="F18" s="53">
        <f t="shared" si="0"/>
        <v>116.36363636363637</v>
      </c>
      <c r="G18" s="54">
        <v>1</v>
      </c>
      <c r="H18" s="53">
        <f t="shared" si="1"/>
        <v>3.3</v>
      </c>
      <c r="I18" s="54" t="s">
        <v>45</v>
      </c>
    </row>
    <row r="19" spans="1:9" hidden="1">
      <c r="A19" s="55">
        <v>14</v>
      </c>
      <c r="B19" s="56" t="s">
        <v>86</v>
      </c>
      <c r="C19" s="56" t="s">
        <v>81</v>
      </c>
      <c r="D19" s="56">
        <v>240</v>
      </c>
      <c r="E19" s="53">
        <v>1.8</v>
      </c>
      <c r="F19" s="53">
        <f t="shared" si="0"/>
        <v>133.33333333333334</v>
      </c>
      <c r="G19" s="54">
        <v>1</v>
      </c>
      <c r="H19" s="53">
        <f t="shared" si="1"/>
        <v>1.8</v>
      </c>
      <c r="I19" s="54" t="s">
        <v>45</v>
      </c>
    </row>
    <row r="20" spans="1:9" hidden="1">
      <c r="A20" s="55">
        <v>15</v>
      </c>
      <c r="B20" s="56" t="s">
        <v>88</v>
      </c>
      <c r="C20" s="56" t="s">
        <v>81</v>
      </c>
      <c r="D20" s="56">
        <v>300</v>
      </c>
      <c r="E20" s="53">
        <v>2.2000000000000002</v>
      </c>
      <c r="F20" s="53">
        <f t="shared" si="0"/>
        <v>136.36363636363635</v>
      </c>
      <c r="G20" s="54">
        <v>1</v>
      </c>
      <c r="H20" s="53">
        <f t="shared" si="1"/>
        <v>2.2000000000000002</v>
      </c>
      <c r="I20" s="54" t="s">
        <v>45</v>
      </c>
    </row>
    <row r="21" spans="1:9" hidden="1">
      <c r="A21" s="55">
        <v>16</v>
      </c>
      <c r="B21" s="56" t="s">
        <v>87</v>
      </c>
      <c r="C21" s="56" t="s">
        <v>81</v>
      </c>
      <c r="D21" s="56">
        <v>364</v>
      </c>
      <c r="E21" s="53">
        <v>2.2000000000000002</v>
      </c>
      <c r="F21" s="53">
        <f t="shared" ref="F21" si="3">D21/E21</f>
        <v>165.45454545454544</v>
      </c>
      <c r="G21" s="54">
        <v>1</v>
      </c>
      <c r="H21" s="53">
        <f t="shared" si="1"/>
        <v>2.2000000000000002</v>
      </c>
      <c r="I21" s="54" t="s">
        <v>45</v>
      </c>
    </row>
    <row r="22" spans="1:9" hidden="1">
      <c r="A22" s="55">
        <v>17</v>
      </c>
      <c r="B22" s="56" t="s">
        <v>89</v>
      </c>
      <c r="C22" s="56" t="s">
        <v>81</v>
      </c>
      <c r="D22" s="56">
        <f>16*18</f>
        <v>288</v>
      </c>
      <c r="E22" s="53">
        <v>2.2000000000000002</v>
      </c>
      <c r="F22" s="53">
        <f t="shared" si="0"/>
        <v>130.90909090909091</v>
      </c>
      <c r="G22" s="54">
        <v>1</v>
      </c>
      <c r="H22" s="53">
        <f t="shared" si="1"/>
        <v>2.2000000000000002</v>
      </c>
      <c r="I22" s="54" t="s">
        <v>45</v>
      </c>
    </row>
    <row r="23" spans="1:9" hidden="1">
      <c r="A23" s="55">
        <v>18</v>
      </c>
      <c r="B23" s="56" t="s">
        <v>90</v>
      </c>
      <c r="C23" s="56" t="s">
        <v>82</v>
      </c>
      <c r="D23" s="56">
        <v>590</v>
      </c>
      <c r="E23" s="53">
        <v>4.5999999999999996</v>
      </c>
      <c r="F23" s="53">
        <f t="shared" si="0"/>
        <v>128.2608695652174</v>
      </c>
      <c r="G23" s="54">
        <v>1</v>
      </c>
      <c r="H23" s="53">
        <f t="shared" si="1"/>
        <v>4.5999999999999996</v>
      </c>
      <c r="I23" s="54" t="s">
        <v>45</v>
      </c>
    </row>
    <row r="24" spans="1:9" hidden="1">
      <c r="A24" s="55">
        <v>19</v>
      </c>
      <c r="B24" s="56" t="s">
        <v>91</v>
      </c>
      <c r="C24" s="56" t="s">
        <v>82</v>
      </c>
      <c r="D24" s="56">
        <v>210</v>
      </c>
      <c r="E24" s="53">
        <v>2</v>
      </c>
      <c r="F24" s="53">
        <f t="shared" ref="F24" si="4">D24/E24</f>
        <v>105</v>
      </c>
      <c r="G24" s="54">
        <v>1</v>
      </c>
      <c r="H24" s="53">
        <f t="shared" si="1"/>
        <v>2</v>
      </c>
      <c r="I24" s="54" t="s">
        <v>77</v>
      </c>
    </row>
    <row r="25" spans="1:9" s="1" customFormat="1" hidden="1">
      <c r="A25" s="131" t="s">
        <v>46</v>
      </c>
      <c r="B25" s="131"/>
      <c r="C25" s="131"/>
      <c r="D25" s="131"/>
      <c r="E25" s="131"/>
      <c r="F25" s="131"/>
      <c r="G25" s="131"/>
      <c r="H25" s="66">
        <f>SUM(H5:H24)</f>
        <v>52.300000000000004</v>
      </c>
      <c r="I25" s="67"/>
    </row>
    <row r="26" spans="1:9" s="1" customFormat="1">
      <c r="A26" s="132"/>
      <c r="B26" s="133"/>
      <c r="C26" s="133"/>
      <c r="D26" s="133"/>
      <c r="E26" s="133"/>
      <c r="F26" s="133"/>
      <c r="G26" s="133"/>
      <c r="H26" s="133"/>
      <c r="I26" s="134"/>
    </row>
  </sheetData>
  <autoFilter ref="A4:I25" xr:uid="{00000000-0009-0000-0000-000001000000}">
    <filterColumn colId="4">
      <filters>
        <filter val="1.0"/>
      </filters>
    </filterColumn>
  </autoFilter>
  <mergeCells count="3">
    <mergeCell ref="A1:I1"/>
    <mergeCell ref="A25:G25"/>
    <mergeCell ref="A26:I26"/>
  </mergeCells>
  <printOptions horizontalCentered="1"/>
  <pageMargins left="0.39370078740157499" right="0.39370078740157499" top="0.74803149606299202" bottom="0.74803149606299202" header="0.31496062992126" footer="0.31496062992126"/>
  <pageSetup paperSize="9" scale="1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1"/>
  <sheetViews>
    <sheetView tabSelected="1" zoomScale="115" zoomScaleNormal="115" workbookViewId="0">
      <selection activeCell="C28" sqref="C28"/>
    </sheetView>
  </sheetViews>
  <sheetFormatPr defaultColWidth="8.85546875" defaultRowHeight="11.25"/>
  <cols>
    <col min="1" max="1" width="8.85546875" style="68"/>
    <col min="2" max="2" width="63.42578125" style="68" bestFit="1" customWidth="1"/>
    <col min="3" max="3" width="5.42578125" style="68" customWidth="1"/>
    <col min="4" max="4" width="5.85546875" style="68" customWidth="1"/>
    <col min="5" max="5" width="9" style="68" customWidth="1"/>
    <col min="6" max="6" width="10.28515625" style="68" customWidth="1"/>
    <col min="7" max="16384" width="8.85546875" style="68"/>
  </cols>
  <sheetData>
    <row r="1" spans="1:6" ht="12.75">
      <c r="A1" s="69"/>
      <c r="B1" s="70"/>
      <c r="C1" s="70"/>
      <c r="D1" s="70"/>
      <c r="E1" s="70"/>
      <c r="F1" s="71"/>
    </row>
    <row r="2" spans="1:6" ht="12.75">
      <c r="A2" s="72"/>
      <c r="B2" s="73"/>
      <c r="C2" s="73"/>
      <c r="D2" s="73"/>
      <c r="E2" s="73"/>
      <c r="F2" s="74"/>
    </row>
    <row r="3" spans="1:6" ht="12.75">
      <c r="A3" s="72"/>
      <c r="B3" s="73"/>
      <c r="C3" s="73"/>
      <c r="D3" s="73"/>
      <c r="E3" s="73"/>
      <c r="F3" s="74"/>
    </row>
    <row r="4" spans="1:6" ht="13.5" thickBot="1">
      <c r="A4" s="72"/>
      <c r="B4" s="73"/>
      <c r="C4" s="75"/>
      <c r="D4" s="73"/>
      <c r="E4" s="73"/>
      <c r="F4" s="74"/>
    </row>
    <row r="5" spans="1:6" ht="12" thickBot="1">
      <c r="A5" s="135" t="s">
        <v>119</v>
      </c>
      <c r="B5" s="136"/>
      <c r="C5" s="136"/>
      <c r="D5" s="136"/>
      <c r="E5" s="136"/>
      <c r="F5" s="137"/>
    </row>
    <row r="6" spans="1:6">
      <c r="A6" s="76" t="s">
        <v>97</v>
      </c>
      <c r="B6" s="77" t="s">
        <v>3</v>
      </c>
      <c r="C6" s="78" t="s">
        <v>4</v>
      </c>
      <c r="D6" s="78" t="s">
        <v>7</v>
      </c>
      <c r="E6" s="79" t="s">
        <v>5</v>
      </c>
      <c r="F6" s="80" t="s">
        <v>6</v>
      </c>
    </row>
    <row r="7" spans="1:6" ht="12.75">
      <c r="A7" s="124">
        <v>1</v>
      </c>
      <c r="B7" s="125" t="s">
        <v>120</v>
      </c>
      <c r="C7" s="121">
        <v>4</v>
      </c>
      <c r="D7" s="121" t="s">
        <v>122</v>
      </c>
      <c r="E7" s="122">
        <v>86500</v>
      </c>
      <c r="F7" s="123">
        <f>E7*C7</f>
        <v>346000</v>
      </c>
    </row>
    <row r="8" spans="1:6" ht="12.75">
      <c r="A8" s="124">
        <v>2</v>
      </c>
      <c r="B8" s="125" t="s">
        <v>128</v>
      </c>
      <c r="C8" s="121">
        <v>2</v>
      </c>
      <c r="D8" s="121" t="s">
        <v>122</v>
      </c>
      <c r="E8" s="122">
        <v>68250</v>
      </c>
      <c r="F8" s="123">
        <f>E8*C8</f>
        <v>136500</v>
      </c>
    </row>
    <row r="9" spans="1:6" ht="12.75">
      <c r="A9" s="124">
        <v>3</v>
      </c>
      <c r="B9" s="125" t="s">
        <v>121</v>
      </c>
      <c r="C9" s="121">
        <v>5</v>
      </c>
      <c r="D9" s="121" t="s">
        <v>122</v>
      </c>
      <c r="E9" s="122">
        <v>26900</v>
      </c>
      <c r="F9" s="123">
        <f>E9*C9</f>
        <v>134500</v>
      </c>
    </row>
    <row r="10" spans="1:6" ht="12.75">
      <c r="A10" s="124"/>
      <c r="B10" s="120" t="s">
        <v>123</v>
      </c>
      <c r="C10" s="121"/>
      <c r="D10" s="121"/>
      <c r="E10" s="122"/>
      <c r="F10" s="123">
        <f>SUM(F7:F9)</f>
        <v>617000</v>
      </c>
    </row>
    <row r="11" spans="1:6" ht="13.5" thickBot="1">
      <c r="A11" s="81"/>
      <c r="B11" s="82" t="s">
        <v>124</v>
      </c>
      <c r="C11" s="83"/>
      <c r="D11" s="83"/>
      <c r="E11" s="84"/>
      <c r="F11" s="85"/>
    </row>
    <row r="12" spans="1:6" ht="12" thickBot="1">
      <c r="A12" s="135" t="s">
        <v>96</v>
      </c>
      <c r="B12" s="136"/>
      <c r="C12" s="136"/>
      <c r="D12" s="136"/>
      <c r="E12" s="136"/>
      <c r="F12" s="137"/>
    </row>
    <row r="13" spans="1:6" ht="12.75">
      <c r="A13" s="81">
        <v>1</v>
      </c>
      <c r="B13" s="82" t="s">
        <v>104</v>
      </c>
      <c r="C13" s="87"/>
      <c r="D13" s="87"/>
      <c r="E13" s="84"/>
      <c r="F13" s="85"/>
    </row>
    <row r="14" spans="1:6" ht="12.75">
      <c r="A14" s="81">
        <v>1.1000000000000001</v>
      </c>
      <c r="B14" s="88" t="s">
        <v>107</v>
      </c>
      <c r="C14" s="89">
        <v>5</v>
      </c>
      <c r="D14" s="89" t="s">
        <v>105</v>
      </c>
      <c r="E14" s="89">
        <v>1400</v>
      </c>
      <c r="F14" s="90">
        <f>E14*C14</f>
        <v>7000</v>
      </c>
    </row>
    <row r="15" spans="1:6" ht="12.75">
      <c r="A15" s="81">
        <v>1.2</v>
      </c>
      <c r="B15" s="88" t="s">
        <v>108</v>
      </c>
      <c r="C15" s="89">
        <v>4</v>
      </c>
      <c r="D15" s="89" t="s">
        <v>105</v>
      </c>
      <c r="E15" s="89">
        <v>3000</v>
      </c>
      <c r="F15" s="90">
        <f t="shared" ref="F15:F16" si="0">E15*C15</f>
        <v>12000</v>
      </c>
    </row>
    <row r="16" spans="1:6" ht="12.75">
      <c r="A16" s="81">
        <v>1.3</v>
      </c>
      <c r="B16" s="88" t="s">
        <v>129</v>
      </c>
      <c r="C16" s="89">
        <v>2</v>
      </c>
      <c r="D16" s="89" t="s">
        <v>105</v>
      </c>
      <c r="E16" s="89">
        <v>2000</v>
      </c>
      <c r="F16" s="90">
        <f t="shared" si="0"/>
        <v>4000</v>
      </c>
    </row>
    <row r="17" spans="1:6" ht="12.75">
      <c r="A17" s="81">
        <v>2</v>
      </c>
      <c r="B17" s="82" t="s">
        <v>109</v>
      </c>
      <c r="C17" s="91"/>
      <c r="D17" s="91"/>
      <c r="E17" s="92"/>
      <c r="F17" s="93"/>
    </row>
    <row r="18" spans="1:6" ht="25.5">
      <c r="A18" s="86"/>
      <c r="B18" s="94" t="s">
        <v>110</v>
      </c>
      <c r="C18" s="91"/>
      <c r="D18" s="91"/>
      <c r="E18" s="92"/>
      <c r="F18" s="93">
        <f>E18*C18</f>
        <v>0</v>
      </c>
    </row>
    <row r="19" spans="1:6" ht="12.75">
      <c r="A19" s="86">
        <v>2.1</v>
      </c>
      <c r="B19" s="95" t="s">
        <v>125</v>
      </c>
      <c r="C19" s="91">
        <v>170</v>
      </c>
      <c r="D19" s="91" t="s">
        <v>10</v>
      </c>
      <c r="E19" s="92">
        <v>800</v>
      </c>
      <c r="F19" s="93">
        <f>E19*C19</f>
        <v>136000</v>
      </c>
    </row>
    <row r="20" spans="1:6" ht="12.75">
      <c r="A20" s="86">
        <v>2.2000000000000002</v>
      </c>
      <c r="B20" s="95" t="s">
        <v>111</v>
      </c>
      <c r="C20" s="91">
        <v>140</v>
      </c>
      <c r="D20" s="91" t="s">
        <v>10</v>
      </c>
      <c r="E20" s="92">
        <v>950</v>
      </c>
      <c r="F20" s="93">
        <f>E20*C20</f>
        <v>133000</v>
      </c>
    </row>
    <row r="21" spans="1:6" ht="12.75">
      <c r="A21" s="86">
        <v>2.2999999999999998</v>
      </c>
      <c r="B21" s="95" t="s">
        <v>130</v>
      </c>
      <c r="C21" s="91">
        <v>45</v>
      </c>
      <c r="D21" s="91" t="s">
        <v>10</v>
      </c>
      <c r="E21" s="92">
        <v>850</v>
      </c>
      <c r="F21" s="93">
        <f>E21*C21</f>
        <v>38250</v>
      </c>
    </row>
    <row r="22" spans="1:6" ht="12.75">
      <c r="A22" s="97"/>
      <c r="B22" s="95"/>
      <c r="C22" s="91"/>
      <c r="D22" s="91"/>
      <c r="E22" s="92"/>
      <c r="F22" s="93"/>
    </row>
    <row r="23" spans="1:6" ht="12.75">
      <c r="A23" s="81">
        <v>3</v>
      </c>
      <c r="B23" s="96" t="s">
        <v>98</v>
      </c>
      <c r="C23" s="91"/>
      <c r="D23" s="91"/>
      <c r="E23" s="92"/>
      <c r="F23" s="93"/>
    </row>
    <row r="24" spans="1:6" ht="38.25">
      <c r="A24" s="97"/>
      <c r="B24" s="98" t="s">
        <v>131</v>
      </c>
      <c r="C24" s="91">
        <v>450</v>
      </c>
      <c r="D24" s="91" t="s">
        <v>10</v>
      </c>
      <c r="E24" s="92">
        <v>150</v>
      </c>
      <c r="F24" s="93">
        <f>E24*C24</f>
        <v>67500</v>
      </c>
    </row>
    <row r="25" spans="1:6" ht="12.75">
      <c r="A25" s="97"/>
      <c r="B25" s="98"/>
      <c r="C25" s="91"/>
      <c r="D25" s="91"/>
      <c r="E25" s="92"/>
      <c r="F25" s="93"/>
    </row>
    <row r="26" spans="1:6" ht="12.75">
      <c r="A26" s="99">
        <v>4</v>
      </c>
      <c r="B26" s="100" t="s">
        <v>113</v>
      </c>
      <c r="C26" s="91"/>
      <c r="D26" s="91"/>
      <c r="E26" s="92"/>
      <c r="F26" s="93"/>
    </row>
    <row r="27" spans="1:6" ht="25.5">
      <c r="A27" s="99"/>
      <c r="B27" s="101" t="s">
        <v>114</v>
      </c>
      <c r="C27" s="91">
        <v>270</v>
      </c>
      <c r="D27" s="91" t="s">
        <v>10</v>
      </c>
      <c r="E27" s="92">
        <v>150</v>
      </c>
      <c r="F27" s="93">
        <f>E27*C27</f>
        <v>40500</v>
      </c>
    </row>
    <row r="28" spans="1:6" ht="12.75">
      <c r="A28" s="102"/>
      <c r="B28" s="103"/>
      <c r="C28" s="91"/>
      <c r="D28" s="91"/>
      <c r="E28" s="92"/>
      <c r="F28" s="93">
        <f t="shared" ref="F28:F34" si="1">E28*C28</f>
        <v>0</v>
      </c>
    </row>
    <row r="29" spans="1:6" ht="12.75">
      <c r="A29" s="87">
        <v>5</v>
      </c>
      <c r="B29" s="126" t="s">
        <v>112</v>
      </c>
      <c r="C29" s="91"/>
      <c r="D29" s="91"/>
      <c r="E29" s="92"/>
      <c r="F29" s="92">
        <f t="shared" si="1"/>
        <v>0</v>
      </c>
    </row>
    <row r="30" spans="1:6" ht="12.75">
      <c r="A30" s="87">
        <v>5.0999999999999996</v>
      </c>
      <c r="B30" s="127" t="s">
        <v>106</v>
      </c>
      <c r="C30" s="91">
        <v>5</v>
      </c>
      <c r="D30" s="91" t="s">
        <v>9</v>
      </c>
      <c r="E30" s="92">
        <v>850</v>
      </c>
      <c r="F30" s="92">
        <f t="shared" si="1"/>
        <v>4250</v>
      </c>
    </row>
    <row r="31" spans="1:6" ht="12.75">
      <c r="A31" s="87">
        <v>5.2</v>
      </c>
      <c r="B31" s="127" t="s">
        <v>111</v>
      </c>
      <c r="C31" s="91">
        <v>4</v>
      </c>
      <c r="D31" s="91" t="s">
        <v>9</v>
      </c>
      <c r="E31" s="92">
        <v>2300</v>
      </c>
      <c r="F31" s="92">
        <f t="shared" si="1"/>
        <v>9200</v>
      </c>
    </row>
    <row r="32" spans="1:6" ht="12.75">
      <c r="A32" s="87">
        <v>5.3</v>
      </c>
      <c r="B32" s="127" t="s">
        <v>130</v>
      </c>
      <c r="C32" s="91">
        <v>2</v>
      </c>
      <c r="D32" s="91" t="s">
        <v>9</v>
      </c>
      <c r="E32" s="92">
        <v>1350</v>
      </c>
      <c r="F32" s="92">
        <f t="shared" si="1"/>
        <v>2700</v>
      </c>
    </row>
    <row r="33" spans="1:6" ht="12.75">
      <c r="A33" s="129"/>
      <c r="B33" s="126"/>
      <c r="C33" s="91"/>
      <c r="D33" s="91"/>
      <c r="E33" s="92"/>
      <c r="F33" s="92"/>
    </row>
    <row r="34" spans="1:6" ht="12.75">
      <c r="A34" s="129">
        <v>7</v>
      </c>
      <c r="B34" s="126" t="s">
        <v>127</v>
      </c>
      <c r="C34" s="91">
        <v>280</v>
      </c>
      <c r="D34" s="91" t="s">
        <v>10</v>
      </c>
      <c r="E34" s="92">
        <v>115</v>
      </c>
      <c r="F34" s="92">
        <f t="shared" si="1"/>
        <v>32200</v>
      </c>
    </row>
    <row r="35" spans="1:6" ht="12" thickBot="1">
      <c r="A35" s="128"/>
      <c r="B35" s="138"/>
      <c r="C35" s="139"/>
      <c r="D35" s="139"/>
      <c r="E35" s="139"/>
      <c r="F35" s="140"/>
    </row>
    <row r="36" spans="1:6" ht="13.5" thickBot="1">
      <c r="A36" s="104"/>
      <c r="B36" s="118"/>
      <c r="C36" s="118"/>
      <c r="D36" s="118"/>
      <c r="E36" s="118" t="s">
        <v>117</v>
      </c>
      <c r="F36" s="119">
        <f>SUM(F14:F34)</f>
        <v>486600</v>
      </c>
    </row>
    <row r="37" spans="1:6" ht="13.5" thickBot="1">
      <c r="A37" s="105"/>
      <c r="B37" s="106"/>
      <c r="C37" s="106"/>
      <c r="D37" s="106"/>
      <c r="E37" s="106"/>
      <c r="F37" s="107"/>
    </row>
    <row r="38" spans="1:6" ht="12.75">
      <c r="A38" s="108" t="s">
        <v>115</v>
      </c>
      <c r="B38" s="109"/>
      <c r="C38" s="110"/>
      <c r="D38" s="110"/>
      <c r="E38" s="110"/>
      <c r="F38" s="111"/>
    </row>
    <row r="39" spans="1:6" ht="12.75">
      <c r="A39" s="105"/>
      <c r="B39" s="106" t="s">
        <v>116</v>
      </c>
      <c r="C39" s="106"/>
      <c r="D39" s="106"/>
      <c r="E39" s="106"/>
      <c r="F39" s="112"/>
    </row>
    <row r="40" spans="1:6" ht="12.75">
      <c r="A40" s="105"/>
      <c r="B40" s="106" t="s">
        <v>118</v>
      </c>
      <c r="C40" s="106"/>
      <c r="D40" s="106"/>
      <c r="E40" s="106"/>
      <c r="F40" s="112"/>
    </row>
    <row r="41" spans="1:6" ht="26.25" thickBot="1">
      <c r="A41" s="113"/>
      <c r="B41" s="114" t="s">
        <v>126</v>
      </c>
      <c r="C41" s="115"/>
      <c r="D41" s="116"/>
      <c r="E41" s="116"/>
      <c r="F41" s="117"/>
    </row>
  </sheetData>
  <mergeCells count="3">
    <mergeCell ref="A12:F12"/>
    <mergeCell ref="B35:F35"/>
    <mergeCell ref="A5:F5"/>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31"/>
  <sheetViews>
    <sheetView view="pageBreakPreview" topLeftCell="A17" zoomScale="91" zoomScaleSheetLayoutView="130" workbookViewId="0">
      <selection activeCell="B6" sqref="B6"/>
    </sheetView>
  </sheetViews>
  <sheetFormatPr defaultColWidth="9.140625" defaultRowHeight="15"/>
  <cols>
    <col min="1" max="1" width="7.42578125" customWidth="1"/>
    <col min="2" max="2" width="40.140625" style="1" customWidth="1"/>
    <col min="3" max="3" width="7" customWidth="1"/>
    <col min="4" max="4" width="7.7109375" customWidth="1"/>
    <col min="5" max="5" width="8.5703125" bestFit="1" customWidth="1"/>
    <col min="6" max="6" width="14.85546875" style="1" bestFit="1" customWidth="1"/>
    <col min="7" max="7" width="11.140625" customWidth="1"/>
  </cols>
  <sheetData>
    <row r="2" spans="1:17">
      <c r="A2" s="142"/>
      <c r="B2" s="142"/>
      <c r="C2" s="142"/>
      <c r="D2" s="142"/>
      <c r="E2" s="142"/>
      <c r="F2" s="142"/>
    </row>
    <row r="3" spans="1:17" s="1" customFormat="1">
      <c r="A3" s="143" t="s">
        <v>57</v>
      </c>
      <c r="B3" s="143"/>
      <c r="C3" s="143"/>
      <c r="D3" s="143"/>
      <c r="E3" s="143"/>
      <c r="F3" s="143"/>
    </row>
    <row r="4" spans="1:17">
      <c r="A4" s="144"/>
      <c r="B4" s="144"/>
      <c r="C4" s="144"/>
      <c r="D4" s="144"/>
      <c r="E4" s="144"/>
      <c r="F4" s="144"/>
    </row>
    <row r="5" spans="1:17">
      <c r="A5" s="145" t="s">
        <v>8</v>
      </c>
      <c r="B5" s="145"/>
      <c r="C5" s="145"/>
      <c r="D5" s="145"/>
      <c r="E5" s="145"/>
      <c r="F5" s="145"/>
    </row>
    <row r="7" spans="1:17">
      <c r="A7" s="18" t="s">
        <v>2</v>
      </c>
      <c r="B7" s="18" t="s">
        <v>3</v>
      </c>
      <c r="C7" s="18" t="s">
        <v>4</v>
      </c>
      <c r="D7" s="18" t="s">
        <v>7</v>
      </c>
      <c r="E7" s="18" t="s">
        <v>5</v>
      </c>
      <c r="F7" s="19" t="s">
        <v>6</v>
      </c>
    </row>
    <row r="8" spans="1:17" ht="75">
      <c r="A8" s="20">
        <v>1</v>
      </c>
      <c r="B8" s="21" t="s">
        <v>13</v>
      </c>
      <c r="C8" s="20"/>
      <c r="D8" s="20"/>
      <c r="E8" s="20"/>
      <c r="F8" s="22"/>
    </row>
    <row r="9" spans="1:17">
      <c r="A9" s="20" t="s">
        <v>47</v>
      </c>
      <c r="B9" s="22" t="s">
        <v>63</v>
      </c>
      <c r="C9" s="20">
        <v>3</v>
      </c>
      <c r="D9" s="20" t="s">
        <v>9</v>
      </c>
      <c r="E9" s="20">
        <v>7500</v>
      </c>
      <c r="F9" s="22">
        <f t="shared" ref="F9:F26" si="0">C9*E9</f>
        <v>22500</v>
      </c>
    </row>
    <row r="10" spans="1:17">
      <c r="A10" s="20"/>
      <c r="B10" s="21"/>
      <c r="C10" s="20"/>
      <c r="D10" s="20"/>
      <c r="E10" s="20"/>
      <c r="F10" s="22"/>
    </row>
    <row r="11" spans="1:17" ht="60">
      <c r="A11" s="20">
        <v>2</v>
      </c>
      <c r="B11" s="23" t="s">
        <v>64</v>
      </c>
      <c r="C11" s="20"/>
      <c r="D11" s="20"/>
      <c r="E11" s="20"/>
      <c r="F11" s="22"/>
      <c r="L11" s="24"/>
      <c r="M11" s="25"/>
      <c r="N11" s="26"/>
      <c r="O11" s="26"/>
      <c r="P11" s="27"/>
      <c r="Q11" s="28"/>
    </row>
    <row r="12" spans="1:17">
      <c r="A12" s="20"/>
      <c r="B12" s="22" t="s">
        <v>65</v>
      </c>
      <c r="C12" s="20">
        <v>60</v>
      </c>
      <c r="D12" s="20" t="s">
        <v>10</v>
      </c>
      <c r="E12" s="20">
        <v>1600</v>
      </c>
      <c r="F12" s="22">
        <f t="shared" ref="F12" si="1">C12*E12</f>
        <v>96000</v>
      </c>
      <c r="L12" s="24"/>
      <c r="M12" s="29"/>
      <c r="N12" s="26"/>
      <c r="O12" s="30"/>
      <c r="P12" s="27"/>
      <c r="Q12" s="28"/>
    </row>
    <row r="13" spans="1:17">
      <c r="A13" s="20"/>
      <c r="B13" s="63"/>
      <c r="C13" s="20"/>
      <c r="D13" s="20"/>
      <c r="E13" s="20"/>
      <c r="F13" s="22"/>
      <c r="L13" s="24"/>
      <c r="M13" s="29"/>
      <c r="N13" s="26"/>
      <c r="O13" s="30"/>
      <c r="P13" s="27"/>
      <c r="Q13" s="28"/>
    </row>
    <row r="14" spans="1:17">
      <c r="A14" s="20">
        <v>3</v>
      </c>
      <c r="B14" s="31" t="s">
        <v>49</v>
      </c>
      <c r="C14" s="32"/>
      <c r="D14" s="32"/>
      <c r="E14" s="33"/>
      <c r="F14" s="34">
        <f>E14*C14</f>
        <v>0</v>
      </c>
      <c r="L14" s="24"/>
      <c r="M14" s="29"/>
      <c r="N14" s="26"/>
      <c r="O14" s="30"/>
      <c r="P14" s="27"/>
      <c r="Q14" s="28"/>
    </row>
    <row r="15" spans="1:17" ht="60">
      <c r="A15" s="20"/>
      <c r="B15" s="35" t="s">
        <v>66</v>
      </c>
      <c r="C15" s="32"/>
      <c r="D15" s="32"/>
      <c r="E15" s="33"/>
      <c r="F15" s="34"/>
      <c r="L15" s="24"/>
      <c r="M15" s="29"/>
      <c r="N15" s="26"/>
      <c r="O15" s="30"/>
      <c r="P15" s="27"/>
      <c r="Q15" s="28"/>
    </row>
    <row r="16" spans="1:17">
      <c r="A16" s="20"/>
      <c r="B16" s="39" t="s">
        <v>51</v>
      </c>
      <c r="C16" s="40">
        <v>75</v>
      </c>
      <c r="D16" s="40" t="s">
        <v>50</v>
      </c>
      <c r="E16" s="37">
        <v>1375</v>
      </c>
      <c r="F16" s="38">
        <f t="shared" ref="F16" si="2">E16*C16</f>
        <v>103125</v>
      </c>
      <c r="L16" s="24"/>
      <c r="M16" s="29"/>
      <c r="N16" s="26"/>
      <c r="O16" s="30"/>
      <c r="P16" s="27"/>
      <c r="Q16" s="28"/>
    </row>
    <row r="17" spans="1:17">
      <c r="A17" s="20"/>
      <c r="B17" s="39"/>
      <c r="C17" s="40"/>
      <c r="D17" s="40"/>
      <c r="E17" s="33"/>
      <c r="F17" s="34"/>
      <c r="L17" s="24"/>
      <c r="M17" s="29"/>
      <c r="N17" s="26"/>
      <c r="O17" s="30"/>
      <c r="P17" s="27"/>
      <c r="Q17" s="28"/>
    </row>
    <row r="18" spans="1:17">
      <c r="A18" s="20">
        <v>4</v>
      </c>
      <c r="B18" s="31" t="s">
        <v>52</v>
      </c>
      <c r="C18" s="32"/>
      <c r="D18" s="32"/>
      <c r="E18" s="41"/>
      <c r="F18" s="38"/>
      <c r="L18" s="24"/>
      <c r="M18" s="29"/>
      <c r="N18" s="26"/>
      <c r="O18" s="30"/>
      <c r="P18" s="27"/>
      <c r="Q18" s="28"/>
    </row>
    <row r="19" spans="1:17" ht="30">
      <c r="A19" s="20"/>
      <c r="B19" s="42" t="s">
        <v>67</v>
      </c>
      <c r="C19" s="36">
        <v>75</v>
      </c>
      <c r="D19" s="32" t="s">
        <v>50</v>
      </c>
      <c r="E19" s="41">
        <v>575</v>
      </c>
      <c r="F19" s="38">
        <f>E19*C19</f>
        <v>43125</v>
      </c>
      <c r="L19" s="24"/>
      <c r="M19" s="29"/>
      <c r="N19" s="26"/>
      <c r="O19" s="30"/>
      <c r="P19" s="27"/>
      <c r="Q19" s="28"/>
    </row>
    <row r="20" spans="1:17">
      <c r="A20" s="20"/>
      <c r="B20" s="39"/>
      <c r="C20" s="40"/>
      <c r="D20" s="40"/>
      <c r="E20" s="33"/>
      <c r="F20" s="34"/>
    </row>
    <row r="21" spans="1:17">
      <c r="A21" s="20">
        <v>5</v>
      </c>
      <c r="B21" s="31" t="s">
        <v>54</v>
      </c>
      <c r="C21" s="32"/>
      <c r="D21" s="32"/>
      <c r="E21" s="41"/>
      <c r="F21" s="38"/>
    </row>
    <row r="22" spans="1:17">
      <c r="A22" s="20"/>
      <c r="B22" s="39" t="s">
        <v>60</v>
      </c>
      <c r="C22" s="32">
        <v>3</v>
      </c>
      <c r="D22" s="32" t="s">
        <v>50</v>
      </c>
      <c r="E22" s="41">
        <v>7500</v>
      </c>
      <c r="F22" s="38">
        <f t="shared" ref="F22" si="3">E22*C22</f>
        <v>22500</v>
      </c>
    </row>
    <row r="23" spans="1:17">
      <c r="A23" s="20"/>
      <c r="B23" s="39"/>
      <c r="C23" s="32"/>
      <c r="D23" s="32"/>
      <c r="E23" s="41"/>
      <c r="F23" s="43"/>
    </row>
    <row r="24" spans="1:17" ht="45">
      <c r="A24" s="20">
        <v>6</v>
      </c>
      <c r="B24" s="35" t="s">
        <v>53</v>
      </c>
      <c r="C24" s="20">
        <v>3</v>
      </c>
      <c r="D24" s="20" t="s">
        <v>9</v>
      </c>
      <c r="E24" s="33">
        <v>1900</v>
      </c>
      <c r="F24" s="34">
        <f>E24*C24</f>
        <v>5700</v>
      </c>
    </row>
    <row r="25" spans="1:17">
      <c r="A25" s="20"/>
      <c r="B25" s="23"/>
      <c r="C25" s="20"/>
      <c r="D25" s="20"/>
      <c r="E25" s="33"/>
      <c r="F25" s="34"/>
    </row>
    <row r="26" spans="1:17" ht="30">
      <c r="A26" s="20">
        <v>7</v>
      </c>
      <c r="B26" s="23" t="s">
        <v>61</v>
      </c>
      <c r="C26" s="20">
        <v>3</v>
      </c>
      <c r="D26" s="20" t="s">
        <v>9</v>
      </c>
      <c r="E26" s="20">
        <v>1800</v>
      </c>
      <c r="F26" s="22">
        <f t="shared" si="0"/>
        <v>5400</v>
      </c>
    </row>
    <row r="27" spans="1:17" s="1" customFormat="1">
      <c r="A27" s="44"/>
      <c r="B27" s="146" t="s">
        <v>11</v>
      </c>
      <c r="C27" s="146"/>
      <c r="D27" s="146"/>
      <c r="E27" s="146"/>
      <c r="F27" s="45">
        <f>SUM(F8:F26)</f>
        <v>298350</v>
      </c>
      <c r="G27" s="46"/>
    </row>
    <row r="28" spans="1:17">
      <c r="A28" s="47"/>
      <c r="B28" s="48"/>
      <c r="C28" s="48"/>
      <c r="D28" s="48"/>
      <c r="E28" s="48"/>
      <c r="F28" s="49"/>
      <c r="G28" s="50"/>
    </row>
    <row r="29" spans="1:17">
      <c r="A29" s="2" t="s">
        <v>48</v>
      </c>
      <c r="B29" s="141" t="s">
        <v>68</v>
      </c>
      <c r="C29" s="141"/>
      <c r="D29" s="141"/>
      <c r="E29" s="141"/>
      <c r="F29" s="141"/>
    </row>
    <row r="30" spans="1:17">
      <c r="A30" s="2"/>
      <c r="B30" s="141"/>
      <c r="C30" s="141"/>
      <c r="D30" s="141"/>
      <c r="E30" s="141"/>
      <c r="F30" s="141"/>
    </row>
    <row r="31" spans="1:17">
      <c r="A31" s="3" t="s">
        <v>62</v>
      </c>
      <c r="B31" s="1" t="s">
        <v>12</v>
      </c>
      <c r="C31" s="1"/>
      <c r="D31" s="1"/>
      <c r="E31" s="1"/>
      <c r="F31" s="8"/>
    </row>
  </sheetData>
  <mergeCells count="6">
    <mergeCell ref="B29:F30"/>
    <mergeCell ref="A2:F2"/>
    <mergeCell ref="A3:F3"/>
    <mergeCell ref="A4:F4"/>
    <mergeCell ref="A5:F5"/>
    <mergeCell ref="B27:E27"/>
  </mergeCells>
  <printOptions horizontalCentered="1"/>
  <pageMargins left="0.39370078740157499" right="0.39370078740157499" top="0.78740157480314998" bottom="0.74803149606299202" header="0.31496062992126" footer="0.31496062992126"/>
  <pageSetup paperSize="9" scale="85" orientation="portrait" r:id="rId1"/>
  <colBreaks count="2" manualBreakCount="2">
    <brk id="7" max="34" man="1"/>
    <brk id="1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20"/>
  <sheetViews>
    <sheetView view="pageBreakPreview" topLeftCell="A10" zoomScale="115" zoomScaleSheetLayoutView="115" workbookViewId="0">
      <selection activeCell="B6" sqref="B6"/>
    </sheetView>
  </sheetViews>
  <sheetFormatPr defaultColWidth="9.140625" defaultRowHeight="15"/>
  <cols>
    <col min="1" max="1" width="7.42578125" style="5" customWidth="1"/>
    <col min="2" max="2" width="68.42578125" style="1" customWidth="1"/>
    <col min="3" max="3" width="7" customWidth="1"/>
    <col min="4" max="4" width="7.7109375" customWidth="1"/>
    <col min="5" max="5" width="8.140625" customWidth="1"/>
    <col min="6" max="6" width="12.42578125" customWidth="1"/>
    <col min="7" max="7" width="12.85546875" customWidth="1"/>
  </cols>
  <sheetData>
    <row r="2" spans="1:6" s="1" customFormat="1" ht="18.75" customHeight="1">
      <c r="A2" s="147" t="s">
        <v>39</v>
      </c>
      <c r="B2" s="147"/>
      <c r="C2" s="147"/>
      <c r="D2" s="147"/>
      <c r="E2" s="147"/>
      <c r="F2" s="147"/>
    </row>
    <row r="3" spans="1:6">
      <c r="B3"/>
    </row>
    <row r="4" spans="1:6">
      <c r="A4" s="6" t="s">
        <v>21</v>
      </c>
      <c r="B4" s="1" t="s">
        <v>29</v>
      </c>
    </row>
    <row r="5" spans="1:6">
      <c r="A5" s="6"/>
    </row>
    <row r="6" spans="1:6">
      <c r="A6" s="6" t="s">
        <v>22</v>
      </c>
      <c r="B6" s="1" t="s">
        <v>30</v>
      </c>
    </row>
    <row r="7" spans="1:6">
      <c r="A7" s="6"/>
    </row>
    <row r="8" spans="1:6">
      <c r="A8" s="6" t="s">
        <v>23</v>
      </c>
      <c r="B8" s="1" t="s">
        <v>31</v>
      </c>
    </row>
    <row r="10" spans="1:6">
      <c r="A10" s="6" t="s">
        <v>24</v>
      </c>
      <c r="B10" s="1" t="s">
        <v>32</v>
      </c>
    </row>
    <row r="12" spans="1:6">
      <c r="A12" s="6" t="s">
        <v>25</v>
      </c>
      <c r="B12" s="1" t="s">
        <v>33</v>
      </c>
    </row>
    <row r="14" spans="1:6" ht="32.25" customHeight="1">
      <c r="A14" s="6" t="s">
        <v>26</v>
      </c>
      <c r="B14" s="148" t="s">
        <v>34</v>
      </c>
      <c r="C14" s="148"/>
      <c r="D14" s="148"/>
      <c r="E14" s="148"/>
      <c r="F14" s="148"/>
    </row>
    <row r="16" spans="1:6">
      <c r="A16" s="6" t="s">
        <v>27</v>
      </c>
      <c r="B16" s="1" t="s">
        <v>35</v>
      </c>
    </row>
    <row r="18" spans="1:2">
      <c r="A18" s="6" t="s">
        <v>28</v>
      </c>
      <c r="B18" s="1" t="s">
        <v>36</v>
      </c>
    </row>
    <row r="20" spans="1:2">
      <c r="A20" s="6" t="s">
        <v>37</v>
      </c>
      <c r="B20" s="1" t="s">
        <v>38</v>
      </c>
    </row>
  </sheetData>
  <mergeCells count="2">
    <mergeCell ref="A2:F2"/>
    <mergeCell ref="B14:F14"/>
  </mergeCell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H18"/>
  <sheetViews>
    <sheetView workbookViewId="0">
      <selection activeCell="E7" sqref="E7"/>
    </sheetView>
  </sheetViews>
  <sheetFormatPr defaultRowHeight="15"/>
  <sheetData>
    <row r="4" spans="2:8">
      <c r="B4">
        <v>24</v>
      </c>
      <c r="C4">
        <v>18</v>
      </c>
      <c r="D4">
        <v>1</v>
      </c>
    </row>
    <row r="5" spans="2:8">
      <c r="B5">
        <f>B4/12</f>
        <v>2</v>
      </c>
      <c r="C5">
        <f>C4/12</f>
        <v>1.5</v>
      </c>
    </row>
    <row r="6" spans="2:8">
      <c r="B6">
        <f>B5/3.28</f>
        <v>0.6097560975609756</v>
      </c>
      <c r="C6">
        <f>C5/3.28</f>
        <v>0.45731707317073172</v>
      </c>
      <c r="D6">
        <f>C6+B6</f>
        <v>1.0670731707317074</v>
      </c>
      <c r="E6">
        <f>D6*2</f>
        <v>2.1341463414634148</v>
      </c>
      <c r="F6">
        <f>E6*(8/3.28)</f>
        <v>5.2052349791790604</v>
      </c>
    </row>
    <row r="7" spans="2:8">
      <c r="F7">
        <f>F6*7</f>
        <v>36.436644854253423</v>
      </c>
      <c r="H7">
        <f>24/10.76</f>
        <v>2.2304832713754648</v>
      </c>
    </row>
    <row r="9" spans="2:8">
      <c r="E9">
        <v>2.2999999999999998</v>
      </c>
      <c r="F9">
        <f t="shared" ref="F9:F15" si="0">E9*(8/3.28)</f>
        <v>5.6097560975609753</v>
      </c>
    </row>
    <row r="10" spans="2:8">
      <c r="E10">
        <v>2.13</v>
      </c>
      <c r="F10">
        <f t="shared" si="0"/>
        <v>5.1951219512195115</v>
      </c>
    </row>
    <row r="11" spans="2:8">
      <c r="E11">
        <v>1.93</v>
      </c>
      <c r="F11">
        <f t="shared" si="0"/>
        <v>4.7073170731707314</v>
      </c>
    </row>
    <row r="12" spans="2:8">
      <c r="E12">
        <v>1.82</v>
      </c>
      <c r="F12">
        <f t="shared" si="0"/>
        <v>4.4390243902439028</v>
      </c>
    </row>
    <row r="13" spans="2:8">
      <c r="E13">
        <v>1.62</v>
      </c>
      <c r="F13">
        <f t="shared" si="0"/>
        <v>3.9512195121951219</v>
      </c>
    </row>
    <row r="14" spans="2:8">
      <c r="E14">
        <v>1.32</v>
      </c>
      <c r="F14">
        <f t="shared" si="0"/>
        <v>3.2195121951219514</v>
      </c>
    </row>
    <row r="15" spans="2:8">
      <c r="E15">
        <v>1.1100000000000001</v>
      </c>
      <c r="F15">
        <f t="shared" si="0"/>
        <v>2.7073170731707319</v>
      </c>
    </row>
    <row r="16" spans="2:8">
      <c r="F16">
        <f>SUM(F9:F15)</f>
        <v>29.829268292682929</v>
      </c>
      <c r="G16">
        <f>F16*10</f>
        <v>298.29268292682929</v>
      </c>
    </row>
    <row r="18" spans="6:6">
      <c r="F18">
        <f>42/3.28</f>
        <v>12.804878048780489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Summary (Mr. Gourav) </vt:lpstr>
      <vt:lpstr>Low side</vt:lpstr>
      <vt:lpstr>Pricing Matrix (Low Side)</vt:lpstr>
      <vt:lpstr>Exclusions</vt:lpstr>
      <vt:lpstr>Sheet2</vt:lpstr>
      <vt:lpstr>Exclusions!Print_Area</vt:lpstr>
      <vt:lpstr>Introduction!Print_Area</vt:lpstr>
      <vt:lpstr>'Pricing Matrix (Low Side)'!Print_Area</vt:lpstr>
      <vt:lpstr>'Summary (Mr. Gourav)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sandeep</dc:creator>
  <cp:lastModifiedBy>vinodilal sharma</cp:lastModifiedBy>
  <cp:lastPrinted>2024-04-30T09:17:33Z</cp:lastPrinted>
  <dcterms:created xsi:type="dcterms:W3CDTF">2012-10-29T06:06:58Z</dcterms:created>
  <dcterms:modified xsi:type="dcterms:W3CDTF">2026-02-12T04:21:56Z</dcterms:modified>
</cp:coreProperties>
</file>